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Stepan.Uherek\Work Folders\Desktop\QALY shorfall\"/>
    </mc:Choice>
  </mc:AlternateContent>
  <xr:revisionPtr revIDLastSave="0" documentId="8_{E8255091-622F-4BAC-84BA-6291DE0F2143}" xr6:coauthVersionLast="47" xr6:coauthVersionMax="47" xr10:uidLastSave="{00000000-0000-0000-0000-000000000000}"/>
  <bookViews>
    <workbookView xWindow="-108" yWindow="-108" windowWidth="23256" windowHeight="12576" xr2:uid="{6E0C48AF-CF53-4BD4-97B7-336C8EE31C43}"/>
  </bookViews>
  <sheets>
    <sheet name="QALY shortfall" sheetId="3" r:id="rId1"/>
    <sheet name="Sullivan 2011" sheetId="4" r:id="rId2"/>
    <sheet name="DATA - ženy" sheetId="2" r:id="rId3"/>
    <sheet name="DATA - Muži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" l="1"/>
  <c r="C18" i="3" l="1"/>
  <c r="I18" i="3" s="1"/>
  <c r="I17" i="3" s="1"/>
  <c r="D18" i="3" l="1"/>
  <c r="E18" i="3"/>
  <c r="C19" i="3"/>
  <c r="H19" i="3" s="1"/>
  <c r="H18" i="3"/>
  <c r="H17" i="3" s="1"/>
  <c r="J17" i="3" s="1"/>
  <c r="K17" i="3" s="1"/>
  <c r="F18" i="3" l="1"/>
  <c r="G18" i="3" s="1"/>
  <c r="E19" i="3"/>
  <c r="D19" i="3"/>
  <c r="I19" i="3"/>
  <c r="C20" i="3"/>
  <c r="E20" i="3" l="1"/>
  <c r="D20" i="3"/>
  <c r="F19" i="3"/>
  <c r="G19" i="3" s="1"/>
  <c r="C21" i="3"/>
  <c r="I20" i="3"/>
  <c r="H20" i="3"/>
  <c r="F20" i="3" l="1"/>
  <c r="E21" i="3"/>
  <c r="D21" i="3"/>
  <c r="I21" i="3"/>
  <c r="C22" i="3"/>
  <c r="H21" i="3"/>
  <c r="J19" i="3"/>
  <c r="K19" i="3" s="1"/>
  <c r="J18" i="3"/>
  <c r="K18" i="3" s="1"/>
  <c r="L19" i="3" l="1"/>
  <c r="L18" i="3"/>
  <c r="F21" i="3"/>
  <c r="D22" i="3"/>
  <c r="E22" i="3"/>
  <c r="G20" i="3"/>
  <c r="J20" i="3" s="1"/>
  <c r="K20" i="3" s="1"/>
  <c r="I22" i="3"/>
  <c r="C23" i="3"/>
  <c r="H22" i="3"/>
  <c r="L20" i="3" l="1"/>
  <c r="D23" i="3"/>
  <c r="E23" i="3"/>
  <c r="F22" i="3"/>
  <c r="G21" i="3"/>
  <c r="J21" i="3" s="1"/>
  <c r="K21" i="3" s="1"/>
  <c r="C24" i="3"/>
  <c r="I23" i="3"/>
  <c r="H23" i="3"/>
  <c r="L21" i="3" l="1"/>
  <c r="E24" i="3"/>
  <c r="D24" i="3"/>
  <c r="F23" i="3"/>
  <c r="G22" i="3"/>
  <c r="J22" i="3" s="1"/>
  <c r="K22" i="3" s="1"/>
  <c r="C25" i="3"/>
  <c r="H24" i="3"/>
  <c r="I24" i="3"/>
  <c r="L22" i="3" l="1"/>
  <c r="F24" i="3"/>
  <c r="E25" i="3"/>
  <c r="D25" i="3"/>
  <c r="G23" i="3"/>
  <c r="J23" i="3" s="1"/>
  <c r="K23" i="3" s="1"/>
  <c r="I25" i="3"/>
  <c r="C26" i="3"/>
  <c r="H25" i="3"/>
  <c r="L23" i="3" l="1"/>
  <c r="F25" i="3"/>
  <c r="E26" i="3"/>
  <c r="D26" i="3"/>
  <c r="G24" i="3"/>
  <c r="J24" i="3" s="1"/>
  <c r="K24" i="3" s="1"/>
  <c r="C27" i="3"/>
  <c r="I26" i="3"/>
  <c r="H26" i="3"/>
  <c r="F26" i="3" l="1"/>
  <c r="L24" i="3"/>
  <c r="E27" i="3"/>
  <c r="D27" i="3"/>
  <c r="G25" i="3"/>
  <c r="J25" i="3" s="1"/>
  <c r="K25" i="3" s="1"/>
  <c r="C28" i="3"/>
  <c r="I27" i="3"/>
  <c r="H27" i="3"/>
  <c r="L25" i="3" l="1"/>
  <c r="F27" i="3"/>
  <c r="E28" i="3"/>
  <c r="D28" i="3"/>
  <c r="G26" i="3"/>
  <c r="J26" i="3" s="1"/>
  <c r="K26" i="3" s="1"/>
  <c r="C29" i="3"/>
  <c r="H28" i="3"/>
  <c r="I28" i="3"/>
  <c r="L26" i="3" l="1"/>
  <c r="F28" i="3"/>
  <c r="E29" i="3"/>
  <c r="D29" i="3"/>
  <c r="G27" i="3"/>
  <c r="J27" i="3" s="1"/>
  <c r="K27" i="3" s="1"/>
  <c r="H29" i="3"/>
  <c r="C30" i="3"/>
  <c r="I29" i="3"/>
  <c r="L27" i="3" l="1"/>
  <c r="D30" i="3"/>
  <c r="E30" i="3"/>
  <c r="F29" i="3"/>
  <c r="G28" i="3"/>
  <c r="J28" i="3" s="1"/>
  <c r="K28" i="3" s="1"/>
  <c r="C31" i="3"/>
  <c r="I30" i="3"/>
  <c r="H30" i="3"/>
  <c r="L28" i="3" l="1"/>
  <c r="D31" i="3"/>
  <c r="E31" i="3"/>
  <c r="F30" i="3"/>
  <c r="G29" i="3"/>
  <c r="J29" i="3" s="1"/>
  <c r="K29" i="3" s="1"/>
  <c r="C32" i="3"/>
  <c r="I31" i="3"/>
  <c r="H31" i="3"/>
  <c r="L29" i="3" l="1"/>
  <c r="E32" i="3"/>
  <c r="D32" i="3"/>
  <c r="F31" i="3"/>
  <c r="G30" i="3"/>
  <c r="J30" i="3" s="1"/>
  <c r="K30" i="3" s="1"/>
  <c r="C33" i="3"/>
  <c r="I32" i="3"/>
  <c r="H32" i="3"/>
  <c r="L30" i="3" l="1"/>
  <c r="F32" i="3"/>
  <c r="E33" i="3"/>
  <c r="D33" i="3"/>
  <c r="G31" i="3"/>
  <c r="J31" i="3" s="1"/>
  <c r="K31" i="3" s="1"/>
  <c r="C34" i="3"/>
  <c r="H33" i="3"/>
  <c r="I33" i="3"/>
  <c r="F33" i="3" l="1"/>
  <c r="L31" i="3"/>
  <c r="E34" i="3"/>
  <c r="D34" i="3"/>
  <c r="G32" i="3"/>
  <c r="J32" i="3" s="1"/>
  <c r="K32" i="3" s="1"/>
  <c r="C35" i="3"/>
  <c r="I34" i="3"/>
  <c r="H34" i="3"/>
  <c r="L32" i="3" l="1"/>
  <c r="E35" i="3"/>
  <c r="D35" i="3"/>
  <c r="F34" i="3"/>
  <c r="G33" i="3"/>
  <c r="J33" i="3" s="1"/>
  <c r="K33" i="3" s="1"/>
  <c r="C36" i="3"/>
  <c r="I35" i="3"/>
  <c r="H35" i="3"/>
  <c r="L33" i="3" l="1"/>
  <c r="F35" i="3"/>
  <c r="E36" i="3"/>
  <c r="D36" i="3"/>
  <c r="G34" i="3"/>
  <c r="J34" i="3" s="1"/>
  <c r="K34" i="3" s="1"/>
  <c r="C37" i="3"/>
  <c r="I36" i="3"/>
  <c r="H36" i="3"/>
  <c r="L34" i="3" l="1"/>
  <c r="E37" i="3"/>
  <c r="D37" i="3"/>
  <c r="F36" i="3"/>
  <c r="G35" i="3"/>
  <c r="J35" i="3" s="1"/>
  <c r="K35" i="3" s="1"/>
  <c r="I37" i="3"/>
  <c r="H37" i="3"/>
  <c r="C38" i="3"/>
  <c r="L35" i="3" l="1"/>
  <c r="F37" i="3"/>
  <c r="D38" i="3"/>
  <c r="E38" i="3"/>
  <c r="G36" i="3"/>
  <c r="J36" i="3" s="1"/>
  <c r="K36" i="3" s="1"/>
  <c r="I38" i="3"/>
  <c r="C39" i="3"/>
  <c r="H38" i="3"/>
  <c r="L36" i="3" l="1"/>
  <c r="D39" i="3"/>
  <c r="E39" i="3"/>
  <c r="F38" i="3"/>
  <c r="G37" i="3"/>
  <c r="J37" i="3" s="1"/>
  <c r="K37" i="3" s="1"/>
  <c r="C40" i="3"/>
  <c r="I39" i="3"/>
  <c r="H39" i="3"/>
  <c r="L37" i="3" l="1"/>
  <c r="F39" i="3"/>
  <c r="E40" i="3"/>
  <c r="D40" i="3"/>
  <c r="G38" i="3"/>
  <c r="J38" i="3" s="1"/>
  <c r="K38" i="3" s="1"/>
  <c r="C41" i="3"/>
  <c r="H40" i="3"/>
  <c r="I40" i="3"/>
  <c r="L38" i="3" l="1"/>
  <c r="F40" i="3"/>
  <c r="E41" i="3"/>
  <c r="D41" i="3"/>
  <c r="G39" i="3"/>
  <c r="J39" i="3" s="1"/>
  <c r="K39" i="3" s="1"/>
  <c r="C42" i="3"/>
  <c r="I41" i="3"/>
  <c r="H41" i="3"/>
  <c r="L39" i="3" l="1"/>
  <c r="E42" i="3"/>
  <c r="D42" i="3"/>
  <c r="F41" i="3"/>
  <c r="G40" i="3"/>
  <c r="J40" i="3" s="1"/>
  <c r="K40" i="3" s="1"/>
  <c r="C43" i="3"/>
  <c r="I42" i="3"/>
  <c r="H42" i="3"/>
  <c r="L40" i="3" l="1"/>
  <c r="E43" i="3"/>
  <c r="D43" i="3"/>
  <c r="F42" i="3"/>
  <c r="G41" i="3"/>
  <c r="J41" i="3" s="1"/>
  <c r="K41" i="3" s="1"/>
  <c r="C44" i="3"/>
  <c r="I43" i="3"/>
  <c r="H43" i="3"/>
  <c r="L41" i="3" l="1"/>
  <c r="E44" i="3"/>
  <c r="D44" i="3"/>
  <c r="F43" i="3"/>
  <c r="G42" i="3"/>
  <c r="J42" i="3" s="1"/>
  <c r="K42" i="3" s="1"/>
  <c r="C45" i="3"/>
  <c r="I44" i="3"/>
  <c r="H44" i="3"/>
  <c r="L42" i="3" l="1"/>
  <c r="E45" i="3"/>
  <c r="D45" i="3"/>
  <c r="F44" i="3"/>
  <c r="G43" i="3"/>
  <c r="J43" i="3" s="1"/>
  <c r="K43" i="3" s="1"/>
  <c r="C46" i="3"/>
  <c r="I45" i="3"/>
  <c r="H45" i="3"/>
  <c r="L43" i="3" l="1"/>
  <c r="F45" i="3"/>
  <c r="E46" i="3"/>
  <c r="D46" i="3"/>
  <c r="G44" i="3"/>
  <c r="J44" i="3" s="1"/>
  <c r="K44" i="3" s="1"/>
  <c r="I46" i="3"/>
  <c r="H46" i="3"/>
  <c r="C47" i="3"/>
  <c r="L44" i="3" l="1"/>
  <c r="F46" i="3"/>
  <c r="D47" i="3"/>
  <c r="E47" i="3"/>
  <c r="G45" i="3"/>
  <c r="J45" i="3" s="1"/>
  <c r="K45" i="3" s="1"/>
  <c r="C48" i="3"/>
  <c r="I47" i="3"/>
  <c r="H47" i="3"/>
  <c r="L45" i="3" l="1"/>
  <c r="E48" i="3"/>
  <c r="D48" i="3"/>
  <c r="F47" i="3"/>
  <c r="G46" i="3"/>
  <c r="J46" i="3" s="1"/>
  <c r="K46" i="3" s="1"/>
  <c r="I48" i="3"/>
  <c r="C49" i="3"/>
  <c r="H48" i="3"/>
  <c r="L46" i="3" l="1"/>
  <c r="F48" i="3"/>
  <c r="E49" i="3"/>
  <c r="D49" i="3"/>
  <c r="G47" i="3"/>
  <c r="J47" i="3" s="1"/>
  <c r="K47" i="3" s="1"/>
  <c r="C50" i="3"/>
  <c r="H49" i="3"/>
  <c r="I49" i="3"/>
  <c r="L47" i="3" l="1"/>
  <c r="F49" i="3"/>
  <c r="E50" i="3"/>
  <c r="D50" i="3"/>
  <c r="G48" i="3"/>
  <c r="J48" i="3" s="1"/>
  <c r="K48" i="3" s="1"/>
  <c r="C51" i="3"/>
  <c r="I50" i="3"/>
  <c r="H50" i="3"/>
  <c r="F50" i="3" l="1"/>
  <c r="L48" i="3"/>
  <c r="E51" i="3"/>
  <c r="D51" i="3"/>
  <c r="G49" i="3"/>
  <c r="J49" i="3" s="1"/>
  <c r="K49" i="3" s="1"/>
  <c r="C52" i="3"/>
  <c r="H51" i="3"/>
  <c r="I51" i="3"/>
  <c r="L49" i="3" l="1"/>
  <c r="F51" i="3"/>
  <c r="E52" i="3"/>
  <c r="D52" i="3"/>
  <c r="G50" i="3"/>
  <c r="J50" i="3" s="1"/>
  <c r="K50" i="3" s="1"/>
  <c r="I52" i="3"/>
  <c r="H52" i="3"/>
  <c r="C53" i="3"/>
  <c r="L50" i="3" l="1"/>
  <c r="E53" i="3"/>
  <c r="D53" i="3"/>
  <c r="F52" i="3"/>
  <c r="G51" i="3"/>
  <c r="J51" i="3" s="1"/>
  <c r="K51" i="3" s="1"/>
  <c r="C54" i="3"/>
  <c r="H53" i="3"/>
  <c r="I53" i="3"/>
  <c r="L51" i="3" l="1"/>
  <c r="F53" i="3"/>
  <c r="D54" i="3"/>
  <c r="E54" i="3"/>
  <c r="G52" i="3"/>
  <c r="J52" i="3" s="1"/>
  <c r="K52" i="3" s="1"/>
  <c r="I54" i="3"/>
  <c r="H54" i="3"/>
  <c r="C55" i="3"/>
  <c r="L52" i="3" l="1"/>
  <c r="D55" i="3"/>
  <c r="E55" i="3"/>
  <c r="F54" i="3"/>
  <c r="G53" i="3"/>
  <c r="J53" i="3" s="1"/>
  <c r="K53" i="3" s="1"/>
  <c r="C56" i="3"/>
  <c r="I55" i="3"/>
  <c r="H55" i="3"/>
  <c r="L53" i="3" l="1"/>
  <c r="E56" i="3"/>
  <c r="D56" i="3"/>
  <c r="F55" i="3"/>
  <c r="G54" i="3"/>
  <c r="J54" i="3" s="1"/>
  <c r="K54" i="3" s="1"/>
  <c r="C57" i="3"/>
  <c r="I56" i="3"/>
  <c r="H56" i="3"/>
  <c r="L54" i="3" l="1"/>
  <c r="F56" i="3"/>
  <c r="E57" i="3"/>
  <c r="D57" i="3"/>
  <c r="G55" i="3"/>
  <c r="J55" i="3" s="1"/>
  <c r="K55" i="3" s="1"/>
  <c r="C58" i="3"/>
  <c r="H57" i="3"/>
  <c r="I57" i="3"/>
  <c r="F57" i="3" l="1"/>
  <c r="L55" i="3"/>
  <c r="E58" i="3"/>
  <c r="D58" i="3"/>
  <c r="G56" i="3"/>
  <c r="J56" i="3" s="1"/>
  <c r="K56" i="3" s="1"/>
  <c r="I58" i="3"/>
  <c r="C59" i="3"/>
  <c r="H58" i="3"/>
  <c r="L56" i="3" l="1"/>
  <c r="E59" i="3"/>
  <c r="D59" i="3"/>
  <c r="F58" i="3"/>
  <c r="G57" i="3"/>
  <c r="J57" i="3" s="1"/>
  <c r="K57" i="3" s="1"/>
  <c r="H59" i="3"/>
  <c r="C60" i="3"/>
  <c r="I59" i="3"/>
  <c r="L57" i="3" l="1"/>
  <c r="F59" i="3"/>
  <c r="E60" i="3"/>
  <c r="D60" i="3"/>
  <c r="G58" i="3"/>
  <c r="J58" i="3" s="1"/>
  <c r="K58" i="3" s="1"/>
  <c r="C61" i="3"/>
  <c r="H60" i="3"/>
  <c r="I60" i="3"/>
  <c r="L58" i="3" l="1"/>
  <c r="E61" i="3"/>
  <c r="D61" i="3"/>
  <c r="F60" i="3"/>
  <c r="G59" i="3"/>
  <c r="J59" i="3" s="1"/>
  <c r="K59" i="3" s="1"/>
  <c r="H61" i="3"/>
  <c r="C62" i="3"/>
  <c r="I61" i="3"/>
  <c r="L59" i="3" l="1"/>
  <c r="F61" i="3"/>
  <c r="D62" i="3"/>
  <c r="E62" i="3"/>
  <c r="G60" i="3"/>
  <c r="J60" i="3" s="1"/>
  <c r="K60" i="3" s="1"/>
  <c r="H62" i="3"/>
  <c r="C63" i="3"/>
  <c r="I62" i="3"/>
  <c r="L60" i="3" l="1"/>
  <c r="F62" i="3"/>
  <c r="D63" i="3"/>
  <c r="E63" i="3"/>
  <c r="G61" i="3"/>
  <c r="J61" i="3" s="1"/>
  <c r="K61" i="3" s="1"/>
  <c r="C64" i="3"/>
  <c r="I63" i="3"/>
  <c r="H63" i="3"/>
  <c r="L61" i="3" l="1"/>
  <c r="F63" i="3"/>
  <c r="E64" i="3"/>
  <c r="D64" i="3"/>
  <c r="G62" i="3"/>
  <c r="J62" i="3" s="1"/>
  <c r="K62" i="3" s="1"/>
  <c r="C65" i="3"/>
  <c r="I64" i="3"/>
  <c r="H64" i="3"/>
  <c r="L62" i="3" l="1"/>
  <c r="F64" i="3"/>
  <c r="E65" i="3"/>
  <c r="D65" i="3"/>
  <c r="G63" i="3"/>
  <c r="J63" i="3" s="1"/>
  <c r="K63" i="3" s="1"/>
  <c r="C66" i="3"/>
  <c r="H65" i="3"/>
  <c r="I65" i="3"/>
  <c r="L63" i="3" l="1"/>
  <c r="F65" i="3"/>
  <c r="E66" i="3"/>
  <c r="D66" i="3"/>
  <c r="F66" i="3" s="1"/>
  <c r="G64" i="3"/>
  <c r="J64" i="3" s="1"/>
  <c r="K64" i="3" s="1"/>
  <c r="C67" i="3"/>
  <c r="I66" i="3"/>
  <c r="H66" i="3"/>
  <c r="L64" i="3" l="1"/>
  <c r="E67" i="3"/>
  <c r="D67" i="3"/>
  <c r="G65" i="3"/>
  <c r="J65" i="3" s="1"/>
  <c r="K65" i="3" s="1"/>
  <c r="H67" i="3"/>
  <c r="C68" i="3"/>
  <c r="I67" i="3"/>
  <c r="L65" i="3" l="1"/>
  <c r="F67" i="3"/>
  <c r="E68" i="3"/>
  <c r="D68" i="3"/>
  <c r="F68" i="3" s="1"/>
  <c r="G66" i="3"/>
  <c r="J66" i="3" s="1"/>
  <c r="K66" i="3" s="1"/>
  <c r="H68" i="3"/>
  <c r="C69" i="3"/>
  <c r="I68" i="3"/>
  <c r="L66" i="3" l="1"/>
  <c r="E69" i="3"/>
  <c r="D69" i="3"/>
  <c r="G67" i="3"/>
  <c r="J67" i="3" s="1"/>
  <c r="K67" i="3" s="1"/>
  <c r="C70" i="3"/>
  <c r="I69" i="3"/>
  <c r="H69" i="3"/>
  <c r="L67" i="3" l="1"/>
  <c r="F69" i="3"/>
  <c r="D70" i="3"/>
  <c r="E70" i="3"/>
  <c r="G68" i="3"/>
  <c r="J68" i="3" s="1"/>
  <c r="K68" i="3" s="1"/>
  <c r="I70" i="3"/>
  <c r="C71" i="3"/>
  <c r="H70" i="3"/>
  <c r="L68" i="3" l="1"/>
  <c r="F70" i="3"/>
  <c r="D71" i="3"/>
  <c r="E71" i="3"/>
  <c r="G69" i="3"/>
  <c r="J69" i="3" s="1"/>
  <c r="K69" i="3" s="1"/>
  <c r="C72" i="3"/>
  <c r="H71" i="3"/>
  <c r="I71" i="3"/>
  <c r="L69" i="3" l="1"/>
  <c r="G70" i="3"/>
  <c r="J70" i="3" s="1"/>
  <c r="K70" i="3" s="1"/>
  <c r="F71" i="3"/>
  <c r="E72" i="3"/>
  <c r="D72" i="3"/>
  <c r="H72" i="3"/>
  <c r="C73" i="3"/>
  <c r="I72" i="3"/>
  <c r="F72" i="3" l="1"/>
  <c r="L70" i="3"/>
  <c r="G71" i="3"/>
  <c r="J71" i="3" s="1"/>
  <c r="K71" i="3" s="1"/>
  <c r="E73" i="3"/>
  <c r="D73" i="3"/>
  <c r="I73" i="3"/>
  <c r="C74" i="3"/>
  <c r="H73" i="3"/>
  <c r="G72" i="3" l="1"/>
  <c r="J72" i="3" s="1"/>
  <c r="K72" i="3" s="1"/>
  <c r="L72" i="3" s="1"/>
  <c r="L71" i="3"/>
  <c r="F73" i="3"/>
  <c r="E74" i="3"/>
  <c r="D74" i="3"/>
  <c r="H74" i="3"/>
  <c r="C75" i="3"/>
  <c r="I74" i="3"/>
  <c r="G73" i="3"/>
  <c r="J73" i="3" s="1"/>
  <c r="K73" i="3" s="1"/>
  <c r="F74" i="3" l="1"/>
  <c r="L73" i="3"/>
  <c r="E75" i="3"/>
  <c r="D75" i="3"/>
  <c r="C76" i="3"/>
  <c r="I75" i="3"/>
  <c r="H75" i="3"/>
  <c r="G74" i="3"/>
  <c r="J74" i="3" s="1"/>
  <c r="K74" i="3" s="1"/>
  <c r="L74" i="3" l="1"/>
  <c r="E76" i="3"/>
  <c r="D76" i="3"/>
  <c r="F75" i="3"/>
  <c r="G75" i="3" s="1"/>
  <c r="J75" i="3" s="1"/>
  <c r="K75" i="3" s="1"/>
  <c r="C77" i="3"/>
  <c r="I76" i="3"/>
  <c r="H76" i="3"/>
  <c r="L75" i="3" l="1"/>
  <c r="F76" i="3"/>
  <c r="E77" i="3"/>
  <c r="D77" i="3"/>
  <c r="C78" i="3"/>
  <c r="I77" i="3"/>
  <c r="H77" i="3"/>
  <c r="G76" i="3"/>
  <c r="J76" i="3" s="1"/>
  <c r="K76" i="3" s="1"/>
  <c r="L76" i="3" l="1"/>
  <c r="F77" i="3"/>
  <c r="D78" i="3"/>
  <c r="E78" i="3"/>
  <c r="C79" i="3"/>
  <c r="I78" i="3"/>
  <c r="H78" i="3"/>
  <c r="G77" i="3"/>
  <c r="J77" i="3" s="1"/>
  <c r="K77" i="3" s="1"/>
  <c r="L77" i="3" l="1"/>
  <c r="F78" i="3"/>
  <c r="G78" i="3" s="1"/>
  <c r="J78" i="3" s="1"/>
  <c r="K78" i="3" s="1"/>
  <c r="D79" i="3"/>
  <c r="E79" i="3"/>
  <c r="C80" i="3"/>
  <c r="I79" i="3"/>
  <c r="H79" i="3"/>
  <c r="L78" i="3" l="1"/>
  <c r="F79" i="3"/>
  <c r="G79" i="3" s="1"/>
  <c r="J79" i="3" s="1"/>
  <c r="K79" i="3" s="1"/>
  <c r="E80" i="3"/>
  <c r="D80" i="3"/>
  <c r="C81" i="3"/>
  <c r="H80" i="3"/>
  <c r="I80" i="3"/>
  <c r="L79" i="3" l="1"/>
  <c r="E81" i="3"/>
  <c r="D81" i="3"/>
  <c r="F80" i="3"/>
  <c r="G80" i="3" s="1"/>
  <c r="J80" i="3" s="1"/>
  <c r="K80" i="3" s="1"/>
  <c r="C82" i="3"/>
  <c r="I81" i="3"/>
  <c r="H81" i="3"/>
  <c r="L80" i="3" l="1"/>
  <c r="F81" i="3"/>
  <c r="G81" i="3" s="1"/>
  <c r="J81" i="3" s="1"/>
  <c r="K81" i="3" s="1"/>
  <c r="E82" i="3"/>
  <c r="D82" i="3"/>
  <c r="I82" i="3"/>
  <c r="C83" i="3"/>
  <c r="H82" i="3"/>
  <c r="F82" i="3" l="1"/>
  <c r="L81" i="3"/>
  <c r="E83" i="3"/>
  <c r="D83" i="3"/>
  <c r="H83" i="3"/>
  <c r="C84" i="3"/>
  <c r="I83" i="3"/>
  <c r="G82" i="3"/>
  <c r="J82" i="3" s="1"/>
  <c r="K82" i="3" s="1"/>
  <c r="L82" i="3" l="1"/>
  <c r="F83" i="3"/>
  <c r="E84" i="3"/>
  <c r="D84" i="3"/>
  <c r="I84" i="3"/>
  <c r="C85" i="3"/>
  <c r="H84" i="3"/>
  <c r="G83" i="3"/>
  <c r="J83" i="3" s="1"/>
  <c r="K83" i="3" s="1"/>
  <c r="L83" i="3" l="1"/>
  <c r="F84" i="3"/>
  <c r="G84" i="3" s="1"/>
  <c r="J84" i="3" s="1"/>
  <c r="K84" i="3" s="1"/>
  <c r="E85" i="3"/>
  <c r="D85" i="3"/>
  <c r="F85" i="3" s="1"/>
  <c r="C86" i="3"/>
  <c r="I85" i="3"/>
  <c r="H85" i="3"/>
  <c r="L84" i="3" l="1"/>
  <c r="D86" i="3"/>
  <c r="E86" i="3"/>
  <c r="H86" i="3"/>
  <c r="I86" i="3"/>
  <c r="C87" i="3"/>
  <c r="G85" i="3"/>
  <c r="J85" i="3" s="1"/>
  <c r="K85" i="3" s="1"/>
  <c r="L85" i="3" l="1"/>
  <c r="D87" i="3"/>
  <c r="E87" i="3"/>
  <c r="F86" i="3"/>
  <c r="G86" i="3" s="1"/>
  <c r="J86" i="3" s="1"/>
  <c r="K86" i="3" s="1"/>
  <c r="C88" i="3"/>
  <c r="I87" i="3"/>
  <c r="H87" i="3"/>
  <c r="L86" i="3" l="1"/>
  <c r="F87" i="3"/>
  <c r="G87" i="3" s="1"/>
  <c r="J87" i="3" s="1"/>
  <c r="K87" i="3" s="1"/>
  <c r="E88" i="3"/>
  <c r="D88" i="3"/>
  <c r="F88" i="3" s="1"/>
  <c r="I88" i="3"/>
  <c r="C89" i="3"/>
  <c r="H88" i="3"/>
  <c r="L87" i="3" l="1"/>
  <c r="E89" i="3"/>
  <c r="D89" i="3"/>
  <c r="I89" i="3"/>
  <c r="C90" i="3"/>
  <c r="H89" i="3"/>
  <c r="G88" i="3"/>
  <c r="J88" i="3" s="1"/>
  <c r="K88" i="3" s="1"/>
  <c r="L88" i="3" l="1"/>
  <c r="F89" i="3"/>
  <c r="E90" i="3"/>
  <c r="D90" i="3"/>
  <c r="I90" i="3"/>
  <c r="H90" i="3"/>
  <c r="C91" i="3"/>
  <c r="G89" i="3"/>
  <c r="J89" i="3" s="1"/>
  <c r="K89" i="3" s="1"/>
  <c r="L89" i="3" l="1"/>
  <c r="E91" i="3"/>
  <c r="D91" i="3"/>
  <c r="F90" i="3"/>
  <c r="G90" i="3" s="1"/>
  <c r="J90" i="3" s="1"/>
  <c r="K90" i="3" s="1"/>
  <c r="C92" i="3"/>
  <c r="I91" i="3"/>
  <c r="H91" i="3"/>
  <c r="F91" i="3" l="1"/>
  <c r="L90" i="3"/>
  <c r="E92" i="3"/>
  <c r="D92" i="3"/>
  <c r="C93" i="3"/>
  <c r="H92" i="3"/>
  <c r="I92" i="3"/>
  <c r="G91" i="3"/>
  <c r="J91" i="3" s="1"/>
  <c r="K91" i="3" s="1"/>
  <c r="L91" i="3" l="1"/>
  <c r="E93" i="3"/>
  <c r="D93" i="3"/>
  <c r="F92" i="3"/>
  <c r="G92" i="3" s="1"/>
  <c r="J92" i="3" s="1"/>
  <c r="K92" i="3" s="1"/>
  <c r="C94" i="3"/>
  <c r="I93" i="3"/>
  <c r="H93" i="3"/>
  <c r="F93" i="3" l="1"/>
  <c r="L92" i="3"/>
  <c r="D94" i="3"/>
  <c r="E94" i="3"/>
  <c r="C95" i="3"/>
  <c r="I94" i="3"/>
  <c r="H94" i="3"/>
  <c r="G93" i="3"/>
  <c r="J93" i="3" s="1"/>
  <c r="K93" i="3" s="1"/>
  <c r="L93" i="3" l="1"/>
  <c r="F94" i="3"/>
  <c r="D95" i="3"/>
  <c r="E95" i="3"/>
  <c r="I95" i="3"/>
  <c r="C96" i="3"/>
  <c r="H95" i="3"/>
  <c r="G94" i="3"/>
  <c r="J94" i="3" s="1"/>
  <c r="K94" i="3" s="1"/>
  <c r="L94" i="3" l="1"/>
  <c r="F95" i="3"/>
  <c r="E96" i="3"/>
  <c r="D96" i="3"/>
  <c r="I96" i="3"/>
  <c r="C97" i="3"/>
  <c r="H96" i="3"/>
  <c r="G95" i="3"/>
  <c r="J95" i="3" s="1"/>
  <c r="K95" i="3" s="1"/>
  <c r="F96" i="3" l="1"/>
  <c r="L95" i="3"/>
  <c r="E97" i="3"/>
  <c r="D97" i="3"/>
  <c r="I97" i="3"/>
  <c r="H97" i="3"/>
  <c r="C98" i="3"/>
  <c r="G96" i="3"/>
  <c r="J96" i="3" s="1"/>
  <c r="K96" i="3" s="1"/>
  <c r="F97" i="3" l="1"/>
  <c r="L96" i="3"/>
  <c r="E98" i="3"/>
  <c r="D98" i="3"/>
  <c r="I98" i="3"/>
  <c r="C99" i="3"/>
  <c r="H98" i="3"/>
  <c r="G97" i="3"/>
  <c r="J97" i="3" s="1"/>
  <c r="K97" i="3" s="1"/>
  <c r="L97" i="3" l="1"/>
  <c r="F98" i="3"/>
  <c r="G98" i="3" s="1"/>
  <c r="J98" i="3" s="1"/>
  <c r="K98" i="3" s="1"/>
  <c r="E99" i="3"/>
  <c r="D99" i="3"/>
  <c r="F99" i="3" s="1"/>
  <c r="H99" i="3"/>
  <c r="I99" i="3"/>
  <c r="C100" i="3"/>
  <c r="L98" i="3" l="1"/>
  <c r="E100" i="3"/>
  <c r="D100" i="3"/>
  <c r="C101" i="3"/>
  <c r="H100" i="3"/>
  <c r="I100" i="3"/>
  <c r="G99" i="3"/>
  <c r="J99" i="3" s="1"/>
  <c r="K99" i="3" s="1"/>
  <c r="L99" i="3" l="1"/>
  <c r="F100" i="3"/>
  <c r="G100" i="3" s="1"/>
  <c r="J100" i="3" s="1"/>
  <c r="K100" i="3" s="1"/>
  <c r="E101" i="3"/>
  <c r="D101" i="3"/>
  <c r="I101" i="3"/>
  <c r="C102" i="3"/>
  <c r="H101" i="3"/>
  <c r="F101" i="3" l="1"/>
  <c r="L100" i="3"/>
  <c r="E102" i="3"/>
  <c r="D102" i="3"/>
  <c r="H102" i="3"/>
  <c r="C103" i="3"/>
  <c r="I102" i="3"/>
  <c r="G101" i="3"/>
  <c r="J101" i="3" s="1"/>
  <c r="K101" i="3" s="1"/>
  <c r="L101" i="3" l="1"/>
  <c r="F102" i="3"/>
  <c r="G102" i="3" s="1"/>
  <c r="J102" i="3" s="1"/>
  <c r="K102" i="3" s="1"/>
  <c r="D103" i="3"/>
  <c r="E103" i="3"/>
  <c r="H103" i="3"/>
  <c r="I103" i="3"/>
  <c r="C104" i="3"/>
  <c r="L102" i="3" l="1"/>
  <c r="E104" i="3"/>
  <c r="D104" i="3"/>
  <c r="F103" i="3"/>
  <c r="G103" i="3" s="1"/>
  <c r="J103" i="3" s="1"/>
  <c r="K103" i="3" s="1"/>
  <c r="I104" i="3"/>
  <c r="C105" i="3"/>
  <c r="H104" i="3"/>
  <c r="L103" i="3" l="1"/>
  <c r="F104" i="3"/>
  <c r="G104" i="3" s="1"/>
  <c r="J104" i="3" s="1"/>
  <c r="K104" i="3" s="1"/>
  <c r="E105" i="3"/>
  <c r="D105" i="3"/>
  <c r="F105" i="3" s="1"/>
  <c r="C106" i="3"/>
  <c r="I105" i="3"/>
  <c r="H105" i="3"/>
  <c r="L104" i="3" l="1"/>
  <c r="E106" i="3"/>
  <c r="D106" i="3"/>
  <c r="I106" i="3"/>
  <c r="C107" i="3"/>
  <c r="H106" i="3"/>
  <c r="G105" i="3"/>
  <c r="J105" i="3" s="1"/>
  <c r="K105" i="3" s="1"/>
  <c r="L105" i="3" l="1"/>
  <c r="F106" i="3"/>
  <c r="G106" i="3" s="1"/>
  <c r="J106" i="3" s="1"/>
  <c r="K106" i="3" s="1"/>
  <c r="E107" i="3"/>
  <c r="D107" i="3"/>
  <c r="C108" i="3"/>
  <c r="I107" i="3"/>
  <c r="H107" i="3"/>
  <c r="L106" i="3" l="1"/>
  <c r="F107" i="3"/>
  <c r="E108" i="3"/>
  <c r="D108" i="3"/>
  <c r="H108" i="3"/>
  <c r="C109" i="3"/>
  <c r="I108" i="3"/>
  <c r="G107" i="3"/>
  <c r="J107" i="3" s="1"/>
  <c r="K107" i="3" s="1"/>
  <c r="F108" i="3" l="1"/>
  <c r="L107" i="3"/>
  <c r="E109" i="3"/>
  <c r="D109" i="3"/>
  <c r="I109" i="3"/>
  <c r="C110" i="3"/>
  <c r="H109" i="3"/>
  <c r="G108" i="3"/>
  <c r="J108" i="3" s="1"/>
  <c r="K108" i="3" s="1"/>
  <c r="L108" i="3" l="1"/>
  <c r="F109" i="3"/>
  <c r="G109" i="3" s="1"/>
  <c r="J109" i="3" s="1"/>
  <c r="K109" i="3" s="1"/>
  <c r="D110" i="3"/>
  <c r="E110" i="3"/>
  <c r="H110" i="3"/>
  <c r="I110" i="3"/>
  <c r="C111" i="3"/>
  <c r="L109" i="3" l="1"/>
  <c r="D111" i="3"/>
  <c r="E111" i="3"/>
  <c r="F110" i="3"/>
  <c r="G110" i="3" s="1"/>
  <c r="J110" i="3" s="1"/>
  <c r="K110" i="3" s="1"/>
  <c r="C112" i="3"/>
  <c r="I111" i="3"/>
  <c r="H111" i="3"/>
  <c r="L110" i="3" l="1"/>
  <c r="E112" i="3"/>
  <c r="D112" i="3"/>
  <c r="F111" i="3"/>
  <c r="G111" i="3" s="1"/>
  <c r="J111" i="3" s="1"/>
  <c r="K111" i="3" s="1"/>
  <c r="I112" i="3"/>
  <c r="C113" i="3"/>
  <c r="H112" i="3"/>
  <c r="L111" i="3" l="1"/>
  <c r="F112" i="3"/>
  <c r="E113" i="3"/>
  <c r="D113" i="3"/>
  <c r="I113" i="3"/>
  <c r="C114" i="3"/>
  <c r="H113" i="3"/>
  <c r="G112" i="3"/>
  <c r="J112" i="3" s="1"/>
  <c r="K112" i="3" s="1"/>
  <c r="L112" i="3" l="1"/>
  <c r="F113" i="3"/>
  <c r="G113" i="3" s="1"/>
  <c r="J113" i="3" s="1"/>
  <c r="K113" i="3" s="1"/>
  <c r="E114" i="3"/>
  <c r="D114" i="3"/>
  <c r="C115" i="3"/>
  <c r="I114" i="3"/>
  <c r="H114" i="3"/>
  <c r="L113" i="3" l="1"/>
  <c r="F114" i="3"/>
  <c r="E115" i="3"/>
  <c r="D115" i="3"/>
  <c r="C116" i="3"/>
  <c r="H115" i="3"/>
  <c r="I115" i="3"/>
  <c r="G114" i="3"/>
  <c r="J114" i="3" s="1"/>
  <c r="K114" i="3" s="1"/>
  <c r="F115" i="3" l="1"/>
  <c r="L114" i="3"/>
  <c r="E116" i="3"/>
  <c r="D116" i="3"/>
  <c r="C117" i="3"/>
  <c r="I116" i="3"/>
  <c r="H116" i="3"/>
  <c r="G115" i="3"/>
  <c r="J115" i="3" s="1"/>
  <c r="K115" i="3" s="1"/>
  <c r="F116" i="3" l="1"/>
  <c r="L115" i="3"/>
  <c r="E117" i="3"/>
  <c r="D117" i="3"/>
  <c r="I117" i="3"/>
  <c r="H117" i="3"/>
  <c r="C118" i="3"/>
  <c r="G116" i="3"/>
  <c r="J116" i="3" s="1"/>
  <c r="K116" i="3" s="1"/>
  <c r="L116" i="3" l="1"/>
  <c r="F117" i="3"/>
  <c r="G117" i="3" s="1"/>
  <c r="J117" i="3" s="1"/>
  <c r="K117" i="3" s="1"/>
  <c r="D118" i="3"/>
  <c r="E118" i="3"/>
  <c r="I118" i="3"/>
  <c r="H118" i="3"/>
  <c r="C119" i="3"/>
  <c r="L117" i="3" l="1"/>
  <c r="D119" i="3"/>
  <c r="E119" i="3"/>
  <c r="F118" i="3"/>
  <c r="G118" i="3" s="1"/>
  <c r="J118" i="3" s="1"/>
  <c r="K118" i="3" s="1"/>
  <c r="I119" i="3"/>
  <c r="C120" i="3"/>
  <c r="H119" i="3"/>
  <c r="L118" i="3" l="1"/>
  <c r="E120" i="3"/>
  <c r="D120" i="3"/>
  <c r="F119" i="3"/>
  <c r="G119" i="3" s="1"/>
  <c r="J119" i="3" s="1"/>
  <c r="K119" i="3" s="1"/>
  <c r="I120" i="3"/>
  <c r="C121" i="3"/>
  <c r="H120" i="3"/>
  <c r="F120" i="3" l="1"/>
  <c r="L119" i="3"/>
  <c r="E121" i="3"/>
  <c r="D121" i="3"/>
  <c r="I121" i="3"/>
  <c r="C122" i="3"/>
  <c r="H121" i="3"/>
  <c r="G120" i="3"/>
  <c r="J120" i="3" s="1"/>
  <c r="K120" i="3" s="1"/>
  <c r="L120" i="3" l="1"/>
  <c r="F121" i="3"/>
  <c r="G121" i="3" s="1"/>
  <c r="E122" i="3"/>
  <c r="D122" i="3"/>
  <c r="C123" i="3"/>
  <c r="I122" i="3"/>
  <c r="H122" i="3"/>
  <c r="F122" i="3" l="1"/>
  <c r="E123" i="3"/>
  <c r="D123" i="3"/>
  <c r="I123" i="3"/>
  <c r="H123" i="3"/>
  <c r="G122" i="3"/>
  <c r="J122" i="3" s="1"/>
  <c r="K122" i="3" s="1"/>
  <c r="J121" i="3"/>
  <c r="K121" i="3" s="1"/>
  <c r="L122" i="3" l="1"/>
  <c r="L121" i="3"/>
  <c r="F123" i="3"/>
  <c r="G123" i="3" s="1"/>
  <c r="J123" i="3" l="1"/>
  <c r="K123" i="3" l="1"/>
  <c r="L123" i="3" s="1"/>
  <c r="D11" i="3" s="1"/>
  <c r="D12" i="3" l="1"/>
  <c r="D13" i="3" s="1"/>
</calcChain>
</file>

<file path=xl/sharedStrings.xml><?xml version="1.0" encoding="utf-8"?>
<sst xmlns="http://schemas.openxmlformats.org/spreadsheetml/2006/main" count="90" uniqueCount="65">
  <si>
    <t>Data z Veřejné databáze ČSU</t>
  </si>
  <si>
    <t>Podrobné úmrtnostní tabulky</t>
  </si>
  <si>
    <t>Muži</t>
  </si>
  <si>
    <t xml:space="preserve">Období: </t>
  </si>
  <si>
    <t>2022</t>
  </si>
  <si>
    <t xml:space="preserve">Území: </t>
  </si>
  <si>
    <t>Česká republika</t>
  </si>
  <si>
    <t>Věk
(roky)</t>
  </si>
  <si>
    <t>Počet
zemřelých
 (Dx)</t>
  </si>
  <si>
    <t>Počet
obyvatel
 (Px)</t>
  </si>
  <si>
    <t>Míra
úmrtnosti
 (mx)</t>
  </si>
  <si>
    <t>Pravděpodob-
nost úmrtí 
(qx)</t>
  </si>
  <si>
    <t>Tabulkový
 počet 
dožívajících 
(lx) [1]</t>
  </si>
  <si>
    <t>Tabulkový 
počet 
zemřelých
 (dx)</t>
  </si>
  <si>
    <t>Tabulkový
 počet 
žijících
 (Lx)</t>
  </si>
  <si>
    <t>Pomocný
 ukazatel
(Tx)</t>
  </si>
  <si>
    <t>Naděje 
dožití 
(ex) [1]</t>
  </si>
  <si>
    <t>-</t>
  </si>
  <si>
    <t>Kód: DEMD003-CR/7</t>
  </si>
  <si>
    <t>[1] Údaj je vyjádřen pro osobu v přesném věku.</t>
  </si>
  <si>
    <t>Zdroj:</t>
  </si>
  <si>
    <t>Český statistický úřad, Veřejná databáze</t>
  </si>
  <si>
    <t>Podmínky užívání dat ČSÚ</t>
  </si>
  <si>
    <t>vygenerováno  12.01.2024 13:37</t>
  </si>
  <si>
    <t>Ženy</t>
  </si>
  <si>
    <t>vygenerováno  12.01.2024 13:38</t>
  </si>
  <si>
    <t>Ara et Brazier 2010 - Populating an economic model with health state
utility values: moving towards better practice</t>
  </si>
  <si>
    <t>Age</t>
  </si>
  <si>
    <t>Proportion male</t>
  </si>
  <si>
    <t>Baseline age</t>
  </si>
  <si>
    <t>Prob of death</t>
  </si>
  <si>
    <t>S(t)</t>
  </si>
  <si>
    <t>Total QALY gen. pop</t>
  </si>
  <si>
    <t>*nutno zaokrouhlit?</t>
  </si>
  <si>
    <t>Inputs</t>
  </si>
  <si>
    <t>Output</t>
  </si>
  <si>
    <t>Utility source</t>
  </si>
  <si>
    <t>Ara et Brazier 2010</t>
  </si>
  <si>
    <t>Sullivan 2011</t>
  </si>
  <si>
    <t>Mean utility</t>
  </si>
  <si>
    <t>10-19</t>
  </si>
  <si>
    <t>20-29</t>
  </si>
  <si>
    <t>30-39</t>
  </si>
  <si>
    <t>40-49</t>
  </si>
  <si>
    <t>50-59</t>
  </si>
  <si>
    <t>60-69</t>
  </si>
  <si>
    <t>70-79</t>
  </si>
  <si>
    <t>80-89</t>
  </si>
  <si>
    <t>Ref</t>
  </si>
  <si>
    <t>*min baseline věk u Ara? 40? U Sullivana pod 10 let přepdokladem, to samé nad 89 let.</t>
  </si>
  <si>
    <t>QoL Ara et Brazier</t>
  </si>
  <si>
    <t>QoL Sullivan</t>
  </si>
  <si>
    <t>QALY/year</t>
  </si>
  <si>
    <t>Sullivan 2011 - Catalogue of EQ-5D Scores for the United Kingdom</t>
  </si>
  <si>
    <t>QALY shorfall (relative)</t>
  </si>
  <si>
    <t>Prob of death - male</t>
  </si>
  <si>
    <t>Prob of death - female</t>
  </si>
  <si>
    <t>Year of analysis</t>
  </si>
  <si>
    <t>QALY/year - discounted</t>
  </si>
  <si>
    <t>Discount rate</t>
  </si>
  <si>
    <t>QALY shorfall (absolute)</t>
  </si>
  <si>
    <t>Half-cycle corrected</t>
  </si>
  <si>
    <t>Comparator QALY gain (discounted)</t>
  </si>
  <si>
    <t>*half-cycle corrected</t>
  </si>
  <si>
    <t>*ideálně stejný zdroj jako v CUA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</si>
</sst>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0"/>
    <numFmt numFmtId="165" formatCode="##0.000000"/>
    <numFmt numFmtId="166" formatCode="##0.00"/>
    <numFmt numFmtId="167" formatCode="0.00000"/>
    <numFmt numFmtId="168" formatCode="0.000000"/>
    <numFmt numFmtId="169" formatCode="0.000"/>
  </numFmts>
  <fonts count="7" x14ac:knownFonts="1">
    <font>
      <sz val="10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color theme="2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right" vertical="center" wrapText="1"/>
    </xf>
    <xf numFmtId="165" fontId="0" fillId="0" borderId="5" xfId="0" applyNumberFormat="1" applyBorder="1" applyAlignment="1">
      <alignment horizontal="right" vertical="center" wrapText="1"/>
    </xf>
    <xf numFmtId="166" fontId="0" fillId="0" borderId="6" xfId="0" applyNumberForma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165" fontId="0" fillId="0" borderId="8" xfId="0" applyNumberFormat="1" applyBorder="1" applyAlignment="1">
      <alignment horizontal="right" vertical="center" wrapText="1"/>
    </xf>
    <xf numFmtId="164" fontId="0" fillId="0" borderId="8" xfId="0" applyNumberFormat="1" applyBorder="1" applyAlignment="1">
      <alignment horizontal="right" vertical="center" wrapText="1"/>
    </xf>
    <xf numFmtId="166" fontId="0" fillId="0" borderId="9" xfId="0" applyNumberFormat="1" applyBorder="1" applyAlignment="1">
      <alignment horizontal="right" vertical="center" wrapText="1"/>
    </xf>
    <xf numFmtId="0" fontId="2" fillId="0" borderId="0" xfId="0" applyFont="1"/>
    <xf numFmtId="9" fontId="0" fillId="0" borderId="0" xfId="0" applyNumberFormat="1"/>
    <xf numFmtId="165" fontId="0" fillId="0" borderId="0" xfId="0" applyNumberFormat="1"/>
    <xf numFmtId="167" fontId="0" fillId="0" borderId="0" xfId="0" applyNumberFormat="1"/>
    <xf numFmtId="1" fontId="0" fillId="0" borderId="0" xfId="0" applyNumberFormat="1"/>
    <xf numFmtId="0" fontId="3" fillId="0" borderId="10" xfId="0" applyFont="1" applyBorder="1"/>
    <xf numFmtId="0" fontId="0" fillId="0" borderId="10" xfId="0" applyBorder="1"/>
    <xf numFmtId="17" fontId="0" fillId="0" borderId="0" xfId="0" quotePrefix="1" applyNumberFormat="1"/>
    <xf numFmtId="0" fontId="0" fillId="0" borderId="0" xfId="0" quotePrefix="1"/>
    <xf numFmtId="0" fontId="0" fillId="0" borderId="11" xfId="0" applyBorder="1" applyAlignment="1">
      <alignment horizontal="right"/>
    </xf>
    <xf numFmtId="0" fontId="0" fillId="0" borderId="11" xfId="0" applyBorder="1"/>
    <xf numFmtId="0" fontId="0" fillId="0" borderId="5" xfId="0" applyBorder="1"/>
    <xf numFmtId="10" fontId="0" fillId="0" borderId="0" xfId="1" applyNumberFormat="1" applyFont="1"/>
    <xf numFmtId="168" fontId="0" fillId="0" borderId="5" xfId="0" applyNumberFormat="1" applyBorder="1" applyAlignment="1">
      <alignment horizontal="right" vertical="center" wrapText="1"/>
    </xf>
    <xf numFmtId="168" fontId="0" fillId="0" borderId="8" xfId="0" applyNumberFormat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9" fontId="0" fillId="0" borderId="0" xfId="0" applyNumberFormat="1"/>
    <xf numFmtId="0" fontId="3" fillId="0" borderId="11" xfId="0" applyFont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167" fontId="6" fillId="0" borderId="0" xfId="0" applyNumberFormat="1" applyFont="1"/>
    <xf numFmtId="169" fontId="6" fillId="0" borderId="0" xfId="0" applyNumberFormat="1" applyFont="1"/>
    <xf numFmtId="169" fontId="0" fillId="2" borderId="0" xfId="0" applyNumberFormat="1" applyFill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'QALY shortfall'!$G$16</c:f>
              <c:strCache>
                <c:ptCount val="1"/>
                <c:pt idx="0">
                  <c:v>S(t)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'QALY shortfall'!$C$18:$C$123</c:f>
              <c:numCache>
                <c:formatCode>0</c:formatCode>
                <c:ptCount val="106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  <c:pt idx="71">
                  <c:v>101</c:v>
                </c:pt>
                <c:pt idx="72">
                  <c:v>102</c:v>
                </c:pt>
                <c:pt idx="73">
                  <c:v>103</c:v>
                </c:pt>
                <c:pt idx="74">
                  <c:v>104</c:v>
                </c:pt>
                <c:pt idx="75">
                  <c:v>105</c:v>
                </c:pt>
                <c:pt idx="76">
                  <c:v>106</c:v>
                </c:pt>
                <c:pt idx="77">
                  <c:v>107</c:v>
                </c:pt>
                <c:pt idx="78">
                  <c:v>108</c:v>
                </c:pt>
                <c:pt idx="79">
                  <c:v>109</c:v>
                </c:pt>
                <c:pt idx="80">
                  <c:v>110</c:v>
                </c:pt>
                <c:pt idx="81">
                  <c:v>111</c:v>
                </c:pt>
                <c:pt idx="82">
                  <c:v>112</c:v>
                </c:pt>
                <c:pt idx="83">
                  <c:v>113</c:v>
                </c:pt>
                <c:pt idx="84">
                  <c:v>114</c:v>
                </c:pt>
                <c:pt idx="85">
                  <c:v>115</c:v>
                </c:pt>
                <c:pt idx="86">
                  <c:v>116</c:v>
                </c:pt>
                <c:pt idx="87">
                  <c:v>117</c:v>
                </c:pt>
                <c:pt idx="88">
                  <c:v>118</c:v>
                </c:pt>
                <c:pt idx="89">
                  <c:v>119</c:v>
                </c:pt>
                <c:pt idx="90">
                  <c:v>120</c:v>
                </c:pt>
                <c:pt idx="91">
                  <c:v>121</c:v>
                </c:pt>
                <c:pt idx="92">
                  <c:v>122</c:v>
                </c:pt>
                <c:pt idx="93">
                  <c:v>123</c:v>
                </c:pt>
                <c:pt idx="94">
                  <c:v>124</c:v>
                </c:pt>
                <c:pt idx="95">
                  <c:v>125</c:v>
                </c:pt>
                <c:pt idx="96">
                  <c:v>126</c:v>
                </c:pt>
                <c:pt idx="97">
                  <c:v>127</c:v>
                </c:pt>
                <c:pt idx="98">
                  <c:v>128</c:v>
                </c:pt>
                <c:pt idx="99">
                  <c:v>129</c:v>
                </c:pt>
                <c:pt idx="100">
                  <c:v>130</c:v>
                </c:pt>
                <c:pt idx="101">
                  <c:v>131</c:v>
                </c:pt>
                <c:pt idx="102">
                  <c:v>132</c:v>
                </c:pt>
                <c:pt idx="103">
                  <c:v>133</c:v>
                </c:pt>
                <c:pt idx="104">
                  <c:v>134</c:v>
                </c:pt>
                <c:pt idx="105">
                  <c:v>135</c:v>
                </c:pt>
              </c:numCache>
            </c:numRef>
          </c:cat>
          <c:val>
            <c:numRef>
              <c:f>'QALY shortfall'!$G$18:$G$123</c:f>
              <c:numCache>
                <c:formatCode>0.000</c:formatCode>
                <c:ptCount val="106"/>
                <c:pt idx="0">
                  <c:v>0.99941233330000001</c:v>
                </c:pt>
                <c:pt idx="1">
                  <c:v>0.99877625976903139</c:v>
                </c:pt>
                <c:pt idx="2">
                  <c:v>0.99808711953094509</c:v>
                </c:pt>
                <c:pt idx="3">
                  <c:v>0.99734167501010218</c:v>
                </c:pt>
                <c:pt idx="4">
                  <c:v>0.9965371877987762</c:v>
                </c:pt>
                <c:pt idx="5">
                  <c:v>0.99567155020518527</c:v>
                </c:pt>
                <c:pt idx="6">
                  <c:v>0.99474302684389315</c:v>
                </c:pt>
                <c:pt idx="7">
                  <c:v>0.99375018556676797</c:v>
                </c:pt>
                <c:pt idx="8">
                  <c:v>0.99269119607901879</c:v>
                </c:pt>
                <c:pt idx="9">
                  <c:v>0.99156162105597201</c:v>
                </c:pt>
                <c:pt idx="10">
                  <c:v>0.99035336975551058</c:v>
                </c:pt>
                <c:pt idx="11">
                  <c:v>0.98905502371734066</c:v>
                </c:pt>
                <c:pt idx="12">
                  <c:v>0.9876533468558415</c:v>
                </c:pt>
                <c:pt idx="13">
                  <c:v>0.98613317284903057</c:v>
                </c:pt>
                <c:pt idx="14">
                  <c:v>0.98447693319291529</c:v>
                </c:pt>
                <c:pt idx="15">
                  <c:v>0.982664076906132</c:v>
                </c:pt>
                <c:pt idx="16">
                  <c:v>0.98067059572131554</c:v>
                </c:pt>
                <c:pt idx="17">
                  <c:v>0.9784699430534719</c:v>
                </c:pt>
                <c:pt idx="18">
                  <c:v>0.976034203186393</c:v>
                </c:pt>
                <c:pt idx="19">
                  <c:v>0.97333466206871877</c:v>
                </c:pt>
                <c:pt idx="20">
                  <c:v>0.97034296789664565</c:v>
                </c:pt>
                <c:pt idx="21">
                  <c:v>0.96703261777830052</c:v>
                </c:pt>
                <c:pt idx="22">
                  <c:v>0.96337977487778537</c:v>
                </c:pt>
                <c:pt idx="23">
                  <c:v>0.95935980051598346</c:v>
                </c:pt>
                <c:pt idx="24">
                  <c:v>0.9549454725550266</c:v>
                </c:pt>
                <c:pt idx="25">
                  <c:v>0.95010569659853017</c:v>
                </c:pt>
                <c:pt idx="26">
                  <c:v>0.94480233415180692</c:v>
                </c:pt>
                <c:pt idx="27">
                  <c:v>0.9389878120695615</c:v>
                </c:pt>
                <c:pt idx="28">
                  <c:v>0.93260533012288427</c:v>
                </c:pt>
                <c:pt idx="29">
                  <c:v>0.92559284341640158</c:v>
                </c:pt>
                <c:pt idx="30">
                  <c:v>0.91788369257404079</c:v>
                </c:pt>
                <c:pt idx="31">
                  <c:v>0.90940946699966652</c:v>
                </c:pt>
                <c:pt idx="32">
                  <c:v>0.90010542619652967</c:v>
                </c:pt>
                <c:pt idx="33">
                  <c:v>0.88991404407563057</c:v>
                </c:pt>
                <c:pt idx="34">
                  <c:v>0.87878313808341912</c:v>
                </c:pt>
                <c:pt idx="35">
                  <c:v>0.86666269885802338</c:v>
                </c:pt>
                <c:pt idx="36">
                  <c:v>0.85350499729409124</c:v>
                </c:pt>
                <c:pt idx="37">
                  <c:v>0.83925751911583368</c:v>
                </c:pt>
                <c:pt idx="38">
                  <c:v>0.82385642762750577</c:v>
                </c:pt>
                <c:pt idx="39">
                  <c:v>0.8072264840470289</c:v>
                </c:pt>
                <c:pt idx="40">
                  <c:v>0.78929945948671854</c:v>
                </c:pt>
                <c:pt idx="41">
                  <c:v>0.77002563278434977</c:v>
                </c:pt>
                <c:pt idx="42">
                  <c:v>0.74937006125509542</c:v>
                </c:pt>
                <c:pt idx="43">
                  <c:v>0.7272794423679535</c:v>
                </c:pt>
                <c:pt idx="44">
                  <c:v>0.7036697751758666</c:v>
                </c:pt>
                <c:pt idx="45">
                  <c:v>0.67844603305913309</c:v>
                </c:pt>
                <c:pt idx="46">
                  <c:v>0.65152638137181396</c:v>
                </c:pt>
                <c:pt idx="47">
                  <c:v>0.62285758157911286</c:v>
                </c:pt>
                <c:pt idx="48">
                  <c:v>0.59241829148688685</c:v>
                </c:pt>
                <c:pt idx="49">
                  <c:v>0.56022196460502027</c:v>
                </c:pt>
                <c:pt idx="50">
                  <c:v>0.52632879582946357</c:v>
                </c:pt>
                <c:pt idx="51">
                  <c:v>0.49083703214439756</c:v>
                </c:pt>
                <c:pt idx="52">
                  <c:v>0.45384138247611838</c:v>
                </c:pt>
                <c:pt idx="53">
                  <c:v>0.41549402997059892</c:v>
                </c:pt>
                <c:pt idx="54">
                  <c:v>0.37606686357201496</c:v>
                </c:pt>
                <c:pt idx="55">
                  <c:v>0.33600052924910645</c:v>
                </c:pt>
                <c:pt idx="56">
                  <c:v>0.29585159806637168</c:v>
                </c:pt>
                <c:pt idx="57">
                  <c:v>0.25628301227934791</c:v>
                </c:pt>
                <c:pt idx="58">
                  <c:v>0.21802389592447211</c:v>
                </c:pt>
                <c:pt idx="59">
                  <c:v>0.18181647442453042</c:v>
                </c:pt>
                <c:pt idx="60">
                  <c:v>0.14835436447713057</c:v>
                </c:pt>
                <c:pt idx="61">
                  <c:v>0.11822511674757887</c:v>
                </c:pt>
                <c:pt idx="62">
                  <c:v>9.1773451914366824E-2</c:v>
                </c:pt>
                <c:pt idx="63">
                  <c:v>6.9242594170093624E-2</c:v>
                </c:pt>
                <c:pt idx="64">
                  <c:v>5.0669937871783026E-2</c:v>
                </c:pt>
                <c:pt idx="65">
                  <c:v>3.5889226374621754E-2</c:v>
                </c:pt>
                <c:pt idx="66">
                  <c:v>2.4558358510755E-2</c:v>
                </c:pt>
                <c:pt idx="67">
                  <c:v>1.6208208926652437E-2</c:v>
                </c:pt>
                <c:pt idx="68">
                  <c:v>1.0303109075307293E-2</c:v>
                </c:pt>
                <c:pt idx="69">
                  <c:v>6.3013831022882931E-3</c:v>
                </c:pt>
                <c:pt idx="70">
                  <c:v>3.7053683528412225E-3</c:v>
                </c:pt>
                <c:pt idx="71">
                  <c:v>2.094194877578314E-3</c:v>
                </c:pt>
                <c:pt idx="72">
                  <c:v>1.1377043368873451E-3</c:v>
                </c:pt>
                <c:pt idx="73">
                  <c:v>5.9439828640671041E-4</c:v>
                </c:pt>
                <c:pt idx="74">
                  <c:v>2.9890655953271756E-4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90-47F0-B6FA-26461F40F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820528"/>
        <c:axId val="40482088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'QALY shortfall'!$C$16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'QALY shortfall'!$C$18:$C$123</c15:sqref>
                        </c15:formulaRef>
                      </c:ext>
                    </c:extLst>
                    <c:numCache>
                      <c:formatCode>0</c:formatCode>
                      <c:ptCount val="106"/>
                      <c:pt idx="0">
                        <c:v>30</c:v>
                      </c:pt>
                      <c:pt idx="1">
                        <c:v>31</c:v>
                      </c:pt>
                      <c:pt idx="2">
                        <c:v>32</c:v>
                      </c:pt>
                      <c:pt idx="3">
                        <c:v>33</c:v>
                      </c:pt>
                      <c:pt idx="4">
                        <c:v>34</c:v>
                      </c:pt>
                      <c:pt idx="5">
                        <c:v>35</c:v>
                      </c:pt>
                      <c:pt idx="6">
                        <c:v>36</c:v>
                      </c:pt>
                      <c:pt idx="7">
                        <c:v>37</c:v>
                      </c:pt>
                      <c:pt idx="8">
                        <c:v>38</c:v>
                      </c:pt>
                      <c:pt idx="9">
                        <c:v>39</c:v>
                      </c:pt>
                      <c:pt idx="10">
                        <c:v>40</c:v>
                      </c:pt>
                      <c:pt idx="11">
                        <c:v>41</c:v>
                      </c:pt>
                      <c:pt idx="12">
                        <c:v>42</c:v>
                      </c:pt>
                      <c:pt idx="13">
                        <c:v>43</c:v>
                      </c:pt>
                      <c:pt idx="14">
                        <c:v>44</c:v>
                      </c:pt>
                      <c:pt idx="15">
                        <c:v>45</c:v>
                      </c:pt>
                      <c:pt idx="16">
                        <c:v>46</c:v>
                      </c:pt>
                      <c:pt idx="17">
                        <c:v>47</c:v>
                      </c:pt>
                      <c:pt idx="18">
                        <c:v>48</c:v>
                      </c:pt>
                      <c:pt idx="19">
                        <c:v>49</c:v>
                      </c:pt>
                      <c:pt idx="20">
                        <c:v>50</c:v>
                      </c:pt>
                      <c:pt idx="21">
                        <c:v>51</c:v>
                      </c:pt>
                      <c:pt idx="22">
                        <c:v>52</c:v>
                      </c:pt>
                      <c:pt idx="23">
                        <c:v>53</c:v>
                      </c:pt>
                      <c:pt idx="24">
                        <c:v>54</c:v>
                      </c:pt>
                      <c:pt idx="25">
                        <c:v>55</c:v>
                      </c:pt>
                      <c:pt idx="26">
                        <c:v>56</c:v>
                      </c:pt>
                      <c:pt idx="27">
                        <c:v>57</c:v>
                      </c:pt>
                      <c:pt idx="28">
                        <c:v>58</c:v>
                      </c:pt>
                      <c:pt idx="29">
                        <c:v>59</c:v>
                      </c:pt>
                      <c:pt idx="30">
                        <c:v>60</c:v>
                      </c:pt>
                      <c:pt idx="31">
                        <c:v>61</c:v>
                      </c:pt>
                      <c:pt idx="32">
                        <c:v>62</c:v>
                      </c:pt>
                      <c:pt idx="33">
                        <c:v>63</c:v>
                      </c:pt>
                      <c:pt idx="34">
                        <c:v>64</c:v>
                      </c:pt>
                      <c:pt idx="35">
                        <c:v>65</c:v>
                      </c:pt>
                      <c:pt idx="36">
                        <c:v>66</c:v>
                      </c:pt>
                      <c:pt idx="37">
                        <c:v>67</c:v>
                      </c:pt>
                      <c:pt idx="38">
                        <c:v>68</c:v>
                      </c:pt>
                      <c:pt idx="39">
                        <c:v>69</c:v>
                      </c:pt>
                      <c:pt idx="40">
                        <c:v>70</c:v>
                      </c:pt>
                      <c:pt idx="41">
                        <c:v>71</c:v>
                      </c:pt>
                      <c:pt idx="42">
                        <c:v>72</c:v>
                      </c:pt>
                      <c:pt idx="43">
                        <c:v>73</c:v>
                      </c:pt>
                      <c:pt idx="44">
                        <c:v>74</c:v>
                      </c:pt>
                      <c:pt idx="45">
                        <c:v>75</c:v>
                      </c:pt>
                      <c:pt idx="46">
                        <c:v>76</c:v>
                      </c:pt>
                      <c:pt idx="47">
                        <c:v>77</c:v>
                      </c:pt>
                      <c:pt idx="48">
                        <c:v>78</c:v>
                      </c:pt>
                      <c:pt idx="49">
                        <c:v>79</c:v>
                      </c:pt>
                      <c:pt idx="50">
                        <c:v>80</c:v>
                      </c:pt>
                      <c:pt idx="51">
                        <c:v>81</c:v>
                      </c:pt>
                      <c:pt idx="52">
                        <c:v>82</c:v>
                      </c:pt>
                      <c:pt idx="53">
                        <c:v>83</c:v>
                      </c:pt>
                      <c:pt idx="54">
                        <c:v>84</c:v>
                      </c:pt>
                      <c:pt idx="55">
                        <c:v>85</c:v>
                      </c:pt>
                      <c:pt idx="56">
                        <c:v>86</c:v>
                      </c:pt>
                      <c:pt idx="57">
                        <c:v>87</c:v>
                      </c:pt>
                      <c:pt idx="58">
                        <c:v>88</c:v>
                      </c:pt>
                      <c:pt idx="59">
                        <c:v>89</c:v>
                      </c:pt>
                      <c:pt idx="60">
                        <c:v>90</c:v>
                      </c:pt>
                      <c:pt idx="61">
                        <c:v>91</c:v>
                      </c:pt>
                      <c:pt idx="62">
                        <c:v>92</c:v>
                      </c:pt>
                      <c:pt idx="63">
                        <c:v>93</c:v>
                      </c:pt>
                      <c:pt idx="64">
                        <c:v>94</c:v>
                      </c:pt>
                      <c:pt idx="65">
                        <c:v>95</c:v>
                      </c:pt>
                      <c:pt idx="66">
                        <c:v>96</c:v>
                      </c:pt>
                      <c:pt idx="67">
                        <c:v>97</c:v>
                      </c:pt>
                      <c:pt idx="68">
                        <c:v>98</c:v>
                      </c:pt>
                      <c:pt idx="69">
                        <c:v>99</c:v>
                      </c:pt>
                      <c:pt idx="70">
                        <c:v>100</c:v>
                      </c:pt>
                      <c:pt idx="71">
                        <c:v>101</c:v>
                      </c:pt>
                      <c:pt idx="72">
                        <c:v>102</c:v>
                      </c:pt>
                      <c:pt idx="73">
                        <c:v>103</c:v>
                      </c:pt>
                      <c:pt idx="74">
                        <c:v>104</c:v>
                      </c:pt>
                      <c:pt idx="75">
                        <c:v>105</c:v>
                      </c:pt>
                      <c:pt idx="76">
                        <c:v>106</c:v>
                      </c:pt>
                      <c:pt idx="77">
                        <c:v>107</c:v>
                      </c:pt>
                      <c:pt idx="78">
                        <c:v>108</c:v>
                      </c:pt>
                      <c:pt idx="79">
                        <c:v>109</c:v>
                      </c:pt>
                      <c:pt idx="80">
                        <c:v>110</c:v>
                      </c:pt>
                      <c:pt idx="81">
                        <c:v>111</c:v>
                      </c:pt>
                      <c:pt idx="82">
                        <c:v>112</c:v>
                      </c:pt>
                      <c:pt idx="83">
                        <c:v>113</c:v>
                      </c:pt>
                      <c:pt idx="84">
                        <c:v>114</c:v>
                      </c:pt>
                      <c:pt idx="85">
                        <c:v>115</c:v>
                      </c:pt>
                      <c:pt idx="86">
                        <c:v>116</c:v>
                      </c:pt>
                      <c:pt idx="87">
                        <c:v>117</c:v>
                      </c:pt>
                      <c:pt idx="88">
                        <c:v>118</c:v>
                      </c:pt>
                      <c:pt idx="89">
                        <c:v>119</c:v>
                      </c:pt>
                      <c:pt idx="90">
                        <c:v>120</c:v>
                      </c:pt>
                      <c:pt idx="91">
                        <c:v>121</c:v>
                      </c:pt>
                      <c:pt idx="92">
                        <c:v>122</c:v>
                      </c:pt>
                      <c:pt idx="93">
                        <c:v>123</c:v>
                      </c:pt>
                      <c:pt idx="94">
                        <c:v>124</c:v>
                      </c:pt>
                      <c:pt idx="95">
                        <c:v>125</c:v>
                      </c:pt>
                      <c:pt idx="96">
                        <c:v>126</c:v>
                      </c:pt>
                      <c:pt idx="97">
                        <c:v>127</c:v>
                      </c:pt>
                      <c:pt idx="98">
                        <c:v>128</c:v>
                      </c:pt>
                      <c:pt idx="99">
                        <c:v>129</c:v>
                      </c:pt>
                      <c:pt idx="100">
                        <c:v>130</c:v>
                      </c:pt>
                      <c:pt idx="101">
                        <c:v>131</c:v>
                      </c:pt>
                      <c:pt idx="102">
                        <c:v>132</c:v>
                      </c:pt>
                      <c:pt idx="103">
                        <c:v>133</c:v>
                      </c:pt>
                      <c:pt idx="104">
                        <c:v>134</c:v>
                      </c:pt>
                      <c:pt idx="105">
                        <c:v>135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'QALY shortfall'!$C$18:$C$123</c15:sqref>
                        </c15:formulaRef>
                      </c:ext>
                    </c:extLst>
                    <c:numCache>
                      <c:formatCode>0</c:formatCode>
                      <c:ptCount val="106"/>
                      <c:pt idx="0">
                        <c:v>30</c:v>
                      </c:pt>
                      <c:pt idx="1">
                        <c:v>31</c:v>
                      </c:pt>
                      <c:pt idx="2">
                        <c:v>32</c:v>
                      </c:pt>
                      <c:pt idx="3">
                        <c:v>33</c:v>
                      </c:pt>
                      <c:pt idx="4">
                        <c:v>34</c:v>
                      </c:pt>
                      <c:pt idx="5">
                        <c:v>35</c:v>
                      </c:pt>
                      <c:pt idx="6">
                        <c:v>36</c:v>
                      </c:pt>
                      <c:pt idx="7">
                        <c:v>37</c:v>
                      </c:pt>
                      <c:pt idx="8">
                        <c:v>38</c:v>
                      </c:pt>
                      <c:pt idx="9">
                        <c:v>39</c:v>
                      </c:pt>
                      <c:pt idx="10">
                        <c:v>40</c:v>
                      </c:pt>
                      <c:pt idx="11">
                        <c:v>41</c:v>
                      </c:pt>
                      <c:pt idx="12">
                        <c:v>42</c:v>
                      </c:pt>
                      <c:pt idx="13">
                        <c:v>43</c:v>
                      </c:pt>
                      <c:pt idx="14">
                        <c:v>44</c:v>
                      </c:pt>
                      <c:pt idx="15">
                        <c:v>45</c:v>
                      </c:pt>
                      <c:pt idx="16">
                        <c:v>46</c:v>
                      </c:pt>
                      <c:pt idx="17">
                        <c:v>47</c:v>
                      </c:pt>
                      <c:pt idx="18">
                        <c:v>48</c:v>
                      </c:pt>
                      <c:pt idx="19">
                        <c:v>49</c:v>
                      </c:pt>
                      <c:pt idx="20">
                        <c:v>50</c:v>
                      </c:pt>
                      <c:pt idx="21">
                        <c:v>51</c:v>
                      </c:pt>
                      <c:pt idx="22">
                        <c:v>52</c:v>
                      </c:pt>
                      <c:pt idx="23">
                        <c:v>53</c:v>
                      </c:pt>
                      <c:pt idx="24">
                        <c:v>54</c:v>
                      </c:pt>
                      <c:pt idx="25">
                        <c:v>55</c:v>
                      </c:pt>
                      <c:pt idx="26">
                        <c:v>56</c:v>
                      </c:pt>
                      <c:pt idx="27">
                        <c:v>57</c:v>
                      </c:pt>
                      <c:pt idx="28">
                        <c:v>58</c:v>
                      </c:pt>
                      <c:pt idx="29">
                        <c:v>59</c:v>
                      </c:pt>
                      <c:pt idx="30">
                        <c:v>60</c:v>
                      </c:pt>
                      <c:pt idx="31">
                        <c:v>61</c:v>
                      </c:pt>
                      <c:pt idx="32">
                        <c:v>62</c:v>
                      </c:pt>
                      <c:pt idx="33">
                        <c:v>63</c:v>
                      </c:pt>
                      <c:pt idx="34">
                        <c:v>64</c:v>
                      </c:pt>
                      <c:pt idx="35">
                        <c:v>65</c:v>
                      </c:pt>
                      <c:pt idx="36">
                        <c:v>66</c:v>
                      </c:pt>
                      <c:pt idx="37">
                        <c:v>67</c:v>
                      </c:pt>
                      <c:pt idx="38">
                        <c:v>68</c:v>
                      </c:pt>
                      <c:pt idx="39">
                        <c:v>69</c:v>
                      </c:pt>
                      <c:pt idx="40">
                        <c:v>70</c:v>
                      </c:pt>
                      <c:pt idx="41">
                        <c:v>71</c:v>
                      </c:pt>
                      <c:pt idx="42">
                        <c:v>72</c:v>
                      </c:pt>
                      <c:pt idx="43">
                        <c:v>73</c:v>
                      </c:pt>
                      <c:pt idx="44">
                        <c:v>74</c:v>
                      </c:pt>
                      <c:pt idx="45">
                        <c:v>75</c:v>
                      </c:pt>
                      <c:pt idx="46">
                        <c:v>76</c:v>
                      </c:pt>
                      <c:pt idx="47">
                        <c:v>77</c:v>
                      </c:pt>
                      <c:pt idx="48">
                        <c:v>78</c:v>
                      </c:pt>
                      <c:pt idx="49">
                        <c:v>79</c:v>
                      </c:pt>
                      <c:pt idx="50">
                        <c:v>80</c:v>
                      </c:pt>
                      <c:pt idx="51">
                        <c:v>81</c:v>
                      </c:pt>
                      <c:pt idx="52">
                        <c:v>82</c:v>
                      </c:pt>
                      <c:pt idx="53">
                        <c:v>83</c:v>
                      </c:pt>
                      <c:pt idx="54">
                        <c:v>84</c:v>
                      </c:pt>
                      <c:pt idx="55">
                        <c:v>85</c:v>
                      </c:pt>
                      <c:pt idx="56">
                        <c:v>86</c:v>
                      </c:pt>
                      <c:pt idx="57">
                        <c:v>87</c:v>
                      </c:pt>
                      <c:pt idx="58">
                        <c:v>88</c:v>
                      </c:pt>
                      <c:pt idx="59">
                        <c:v>89</c:v>
                      </c:pt>
                      <c:pt idx="60">
                        <c:v>90</c:v>
                      </c:pt>
                      <c:pt idx="61">
                        <c:v>91</c:v>
                      </c:pt>
                      <c:pt idx="62">
                        <c:v>92</c:v>
                      </c:pt>
                      <c:pt idx="63">
                        <c:v>93</c:v>
                      </c:pt>
                      <c:pt idx="64">
                        <c:v>94</c:v>
                      </c:pt>
                      <c:pt idx="65">
                        <c:v>95</c:v>
                      </c:pt>
                      <c:pt idx="66">
                        <c:v>96</c:v>
                      </c:pt>
                      <c:pt idx="67">
                        <c:v>97</c:v>
                      </c:pt>
                      <c:pt idx="68">
                        <c:v>98</c:v>
                      </c:pt>
                      <c:pt idx="69">
                        <c:v>99</c:v>
                      </c:pt>
                      <c:pt idx="70">
                        <c:v>100</c:v>
                      </c:pt>
                      <c:pt idx="71">
                        <c:v>101</c:v>
                      </c:pt>
                      <c:pt idx="72">
                        <c:v>102</c:v>
                      </c:pt>
                      <c:pt idx="73">
                        <c:v>103</c:v>
                      </c:pt>
                      <c:pt idx="74">
                        <c:v>104</c:v>
                      </c:pt>
                      <c:pt idx="75">
                        <c:v>105</c:v>
                      </c:pt>
                      <c:pt idx="76">
                        <c:v>106</c:v>
                      </c:pt>
                      <c:pt idx="77">
                        <c:v>107</c:v>
                      </c:pt>
                      <c:pt idx="78">
                        <c:v>108</c:v>
                      </c:pt>
                      <c:pt idx="79">
                        <c:v>109</c:v>
                      </c:pt>
                      <c:pt idx="80">
                        <c:v>110</c:v>
                      </c:pt>
                      <c:pt idx="81">
                        <c:v>111</c:v>
                      </c:pt>
                      <c:pt idx="82">
                        <c:v>112</c:v>
                      </c:pt>
                      <c:pt idx="83">
                        <c:v>113</c:v>
                      </c:pt>
                      <c:pt idx="84">
                        <c:v>114</c:v>
                      </c:pt>
                      <c:pt idx="85">
                        <c:v>115</c:v>
                      </c:pt>
                      <c:pt idx="86">
                        <c:v>116</c:v>
                      </c:pt>
                      <c:pt idx="87">
                        <c:v>117</c:v>
                      </c:pt>
                      <c:pt idx="88">
                        <c:v>118</c:v>
                      </c:pt>
                      <c:pt idx="89">
                        <c:v>119</c:v>
                      </c:pt>
                      <c:pt idx="90">
                        <c:v>120</c:v>
                      </c:pt>
                      <c:pt idx="91">
                        <c:v>121</c:v>
                      </c:pt>
                      <c:pt idx="92">
                        <c:v>122</c:v>
                      </c:pt>
                      <c:pt idx="93">
                        <c:v>123</c:v>
                      </c:pt>
                      <c:pt idx="94">
                        <c:v>124</c:v>
                      </c:pt>
                      <c:pt idx="95">
                        <c:v>125</c:v>
                      </c:pt>
                      <c:pt idx="96">
                        <c:v>126</c:v>
                      </c:pt>
                      <c:pt idx="97">
                        <c:v>127</c:v>
                      </c:pt>
                      <c:pt idx="98">
                        <c:v>128</c:v>
                      </c:pt>
                      <c:pt idx="99">
                        <c:v>129</c:v>
                      </c:pt>
                      <c:pt idx="100">
                        <c:v>130</c:v>
                      </c:pt>
                      <c:pt idx="101">
                        <c:v>131</c:v>
                      </c:pt>
                      <c:pt idx="102">
                        <c:v>132</c:v>
                      </c:pt>
                      <c:pt idx="103">
                        <c:v>133</c:v>
                      </c:pt>
                      <c:pt idx="104">
                        <c:v>134</c:v>
                      </c:pt>
                      <c:pt idx="105">
                        <c:v>135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3390-47F0-B6FA-26461F40F6E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'QALY shortfall'!$F$16</c15:sqref>
                        </c15:formulaRef>
                      </c:ext>
                    </c:extLst>
                    <c:strCache>
                      <c:ptCount val="1"/>
                      <c:pt idx="0">
                        <c:v>Prob of death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'QALY shortfall'!$C$18:$C$123</c15:sqref>
                        </c15:formulaRef>
                      </c:ext>
                    </c:extLst>
                    <c:numCache>
                      <c:formatCode>0</c:formatCode>
                      <c:ptCount val="106"/>
                      <c:pt idx="0">
                        <c:v>30</c:v>
                      </c:pt>
                      <c:pt idx="1">
                        <c:v>31</c:v>
                      </c:pt>
                      <c:pt idx="2">
                        <c:v>32</c:v>
                      </c:pt>
                      <c:pt idx="3">
                        <c:v>33</c:v>
                      </c:pt>
                      <c:pt idx="4">
                        <c:v>34</c:v>
                      </c:pt>
                      <c:pt idx="5">
                        <c:v>35</c:v>
                      </c:pt>
                      <c:pt idx="6">
                        <c:v>36</c:v>
                      </c:pt>
                      <c:pt idx="7">
                        <c:v>37</c:v>
                      </c:pt>
                      <c:pt idx="8">
                        <c:v>38</c:v>
                      </c:pt>
                      <c:pt idx="9">
                        <c:v>39</c:v>
                      </c:pt>
                      <c:pt idx="10">
                        <c:v>40</c:v>
                      </c:pt>
                      <c:pt idx="11">
                        <c:v>41</c:v>
                      </c:pt>
                      <c:pt idx="12">
                        <c:v>42</c:v>
                      </c:pt>
                      <c:pt idx="13">
                        <c:v>43</c:v>
                      </c:pt>
                      <c:pt idx="14">
                        <c:v>44</c:v>
                      </c:pt>
                      <c:pt idx="15">
                        <c:v>45</c:v>
                      </c:pt>
                      <c:pt idx="16">
                        <c:v>46</c:v>
                      </c:pt>
                      <c:pt idx="17">
                        <c:v>47</c:v>
                      </c:pt>
                      <c:pt idx="18">
                        <c:v>48</c:v>
                      </c:pt>
                      <c:pt idx="19">
                        <c:v>49</c:v>
                      </c:pt>
                      <c:pt idx="20">
                        <c:v>50</c:v>
                      </c:pt>
                      <c:pt idx="21">
                        <c:v>51</c:v>
                      </c:pt>
                      <c:pt idx="22">
                        <c:v>52</c:v>
                      </c:pt>
                      <c:pt idx="23">
                        <c:v>53</c:v>
                      </c:pt>
                      <c:pt idx="24">
                        <c:v>54</c:v>
                      </c:pt>
                      <c:pt idx="25">
                        <c:v>55</c:v>
                      </c:pt>
                      <c:pt idx="26">
                        <c:v>56</c:v>
                      </c:pt>
                      <c:pt idx="27">
                        <c:v>57</c:v>
                      </c:pt>
                      <c:pt idx="28">
                        <c:v>58</c:v>
                      </c:pt>
                      <c:pt idx="29">
                        <c:v>59</c:v>
                      </c:pt>
                      <c:pt idx="30">
                        <c:v>60</c:v>
                      </c:pt>
                      <c:pt idx="31">
                        <c:v>61</c:v>
                      </c:pt>
                      <c:pt idx="32">
                        <c:v>62</c:v>
                      </c:pt>
                      <c:pt idx="33">
                        <c:v>63</c:v>
                      </c:pt>
                      <c:pt idx="34">
                        <c:v>64</c:v>
                      </c:pt>
                      <c:pt idx="35">
                        <c:v>65</c:v>
                      </c:pt>
                      <c:pt idx="36">
                        <c:v>66</c:v>
                      </c:pt>
                      <c:pt idx="37">
                        <c:v>67</c:v>
                      </c:pt>
                      <c:pt idx="38">
                        <c:v>68</c:v>
                      </c:pt>
                      <c:pt idx="39">
                        <c:v>69</c:v>
                      </c:pt>
                      <c:pt idx="40">
                        <c:v>70</c:v>
                      </c:pt>
                      <c:pt idx="41">
                        <c:v>71</c:v>
                      </c:pt>
                      <c:pt idx="42">
                        <c:v>72</c:v>
                      </c:pt>
                      <c:pt idx="43">
                        <c:v>73</c:v>
                      </c:pt>
                      <c:pt idx="44">
                        <c:v>74</c:v>
                      </c:pt>
                      <c:pt idx="45">
                        <c:v>75</c:v>
                      </c:pt>
                      <c:pt idx="46">
                        <c:v>76</c:v>
                      </c:pt>
                      <c:pt idx="47">
                        <c:v>77</c:v>
                      </c:pt>
                      <c:pt idx="48">
                        <c:v>78</c:v>
                      </c:pt>
                      <c:pt idx="49">
                        <c:v>79</c:v>
                      </c:pt>
                      <c:pt idx="50">
                        <c:v>80</c:v>
                      </c:pt>
                      <c:pt idx="51">
                        <c:v>81</c:v>
                      </c:pt>
                      <c:pt idx="52">
                        <c:v>82</c:v>
                      </c:pt>
                      <c:pt idx="53">
                        <c:v>83</c:v>
                      </c:pt>
                      <c:pt idx="54">
                        <c:v>84</c:v>
                      </c:pt>
                      <c:pt idx="55">
                        <c:v>85</c:v>
                      </c:pt>
                      <c:pt idx="56">
                        <c:v>86</c:v>
                      </c:pt>
                      <c:pt idx="57">
                        <c:v>87</c:v>
                      </c:pt>
                      <c:pt idx="58">
                        <c:v>88</c:v>
                      </c:pt>
                      <c:pt idx="59">
                        <c:v>89</c:v>
                      </c:pt>
                      <c:pt idx="60">
                        <c:v>90</c:v>
                      </c:pt>
                      <c:pt idx="61">
                        <c:v>91</c:v>
                      </c:pt>
                      <c:pt idx="62">
                        <c:v>92</c:v>
                      </c:pt>
                      <c:pt idx="63">
                        <c:v>93</c:v>
                      </c:pt>
                      <c:pt idx="64">
                        <c:v>94</c:v>
                      </c:pt>
                      <c:pt idx="65">
                        <c:v>95</c:v>
                      </c:pt>
                      <c:pt idx="66">
                        <c:v>96</c:v>
                      </c:pt>
                      <c:pt idx="67">
                        <c:v>97</c:v>
                      </c:pt>
                      <c:pt idx="68">
                        <c:v>98</c:v>
                      </c:pt>
                      <c:pt idx="69">
                        <c:v>99</c:v>
                      </c:pt>
                      <c:pt idx="70">
                        <c:v>100</c:v>
                      </c:pt>
                      <c:pt idx="71">
                        <c:v>101</c:v>
                      </c:pt>
                      <c:pt idx="72">
                        <c:v>102</c:v>
                      </c:pt>
                      <c:pt idx="73">
                        <c:v>103</c:v>
                      </c:pt>
                      <c:pt idx="74">
                        <c:v>104</c:v>
                      </c:pt>
                      <c:pt idx="75">
                        <c:v>105</c:v>
                      </c:pt>
                      <c:pt idx="76">
                        <c:v>106</c:v>
                      </c:pt>
                      <c:pt idx="77">
                        <c:v>107</c:v>
                      </c:pt>
                      <c:pt idx="78">
                        <c:v>108</c:v>
                      </c:pt>
                      <c:pt idx="79">
                        <c:v>109</c:v>
                      </c:pt>
                      <c:pt idx="80">
                        <c:v>110</c:v>
                      </c:pt>
                      <c:pt idx="81">
                        <c:v>111</c:v>
                      </c:pt>
                      <c:pt idx="82">
                        <c:v>112</c:v>
                      </c:pt>
                      <c:pt idx="83">
                        <c:v>113</c:v>
                      </c:pt>
                      <c:pt idx="84">
                        <c:v>114</c:v>
                      </c:pt>
                      <c:pt idx="85">
                        <c:v>115</c:v>
                      </c:pt>
                      <c:pt idx="86">
                        <c:v>116</c:v>
                      </c:pt>
                      <c:pt idx="87">
                        <c:v>117</c:v>
                      </c:pt>
                      <c:pt idx="88">
                        <c:v>118</c:v>
                      </c:pt>
                      <c:pt idx="89">
                        <c:v>119</c:v>
                      </c:pt>
                      <c:pt idx="90">
                        <c:v>120</c:v>
                      </c:pt>
                      <c:pt idx="91">
                        <c:v>121</c:v>
                      </c:pt>
                      <c:pt idx="92">
                        <c:v>122</c:v>
                      </c:pt>
                      <c:pt idx="93">
                        <c:v>123</c:v>
                      </c:pt>
                      <c:pt idx="94">
                        <c:v>124</c:v>
                      </c:pt>
                      <c:pt idx="95">
                        <c:v>125</c:v>
                      </c:pt>
                      <c:pt idx="96">
                        <c:v>126</c:v>
                      </c:pt>
                      <c:pt idx="97">
                        <c:v>127</c:v>
                      </c:pt>
                      <c:pt idx="98">
                        <c:v>128</c:v>
                      </c:pt>
                      <c:pt idx="99">
                        <c:v>129</c:v>
                      </c:pt>
                      <c:pt idx="100">
                        <c:v>130</c:v>
                      </c:pt>
                      <c:pt idx="101">
                        <c:v>131</c:v>
                      </c:pt>
                      <c:pt idx="102">
                        <c:v>132</c:v>
                      </c:pt>
                      <c:pt idx="103">
                        <c:v>133</c:v>
                      </c:pt>
                      <c:pt idx="104">
                        <c:v>134</c:v>
                      </c:pt>
                      <c:pt idx="105">
                        <c:v>135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'QALY shortfall'!$F$18:$F$123</c15:sqref>
                        </c15:formulaRef>
                      </c:ext>
                    </c:extLst>
                    <c:numCache>
                      <c:formatCode>0.00000</c:formatCode>
                      <c:ptCount val="106"/>
                      <c:pt idx="0">
                        <c:v>5.8766670000000006E-4</c:v>
                      </c:pt>
                      <c:pt idx="1">
                        <c:v>6.3644755000000003E-4</c:v>
                      </c:pt>
                      <c:pt idx="2">
                        <c:v>6.8998460000000003E-4</c:v>
                      </c:pt>
                      <c:pt idx="3">
                        <c:v>7.4687319999999996E-4</c:v>
                      </c:pt>
                      <c:pt idx="4">
                        <c:v>8.066315000000001E-4</c:v>
                      </c:pt>
                      <c:pt idx="5">
                        <c:v>8.6864555000000011E-4</c:v>
                      </c:pt>
                      <c:pt idx="6">
                        <c:v>9.325599E-4</c:v>
                      </c:pt>
                      <c:pt idx="7">
                        <c:v>9.9808820000000012E-4</c:v>
                      </c:pt>
                      <c:pt idx="8">
                        <c:v>1.0656496000000001E-3</c:v>
                      </c:pt>
                      <c:pt idx="9">
                        <c:v>1.1378916499999998E-3</c:v>
                      </c:pt>
                      <c:pt idx="10">
                        <c:v>1.21853375E-3</c:v>
                      </c:pt>
                      <c:pt idx="11">
                        <c:v>1.3109927E-3</c:v>
                      </c:pt>
                      <c:pt idx="12">
                        <c:v>1.41718795E-3</c:v>
                      </c:pt>
                      <c:pt idx="13">
                        <c:v>1.5391776999999999E-3</c:v>
                      </c:pt>
                      <c:pt idx="14">
                        <c:v>1.6795294000000001E-3</c:v>
                      </c:pt>
                      <c:pt idx="15">
                        <c:v>1.8414410999999999E-3</c:v>
                      </c:pt>
                      <c:pt idx="16">
                        <c:v>2.0286497000000002E-3</c:v>
                      </c:pt>
                      <c:pt idx="17">
                        <c:v>2.2440284E-3</c:v>
                      </c:pt>
                      <c:pt idx="18">
                        <c:v>2.4893353999999998E-3</c:v>
                      </c:pt>
                      <c:pt idx="19">
                        <c:v>2.7658263500000002E-3</c:v>
                      </c:pt>
                      <c:pt idx="20">
                        <c:v>3.0736542000000004E-3</c:v>
                      </c:pt>
                      <c:pt idx="21">
                        <c:v>3.4115258500000004E-3</c:v>
                      </c:pt>
                      <c:pt idx="22">
                        <c:v>3.7773730000000001E-3</c:v>
                      </c:pt>
                      <c:pt idx="23">
                        <c:v>4.1727826000000001E-3</c:v>
                      </c:pt>
                      <c:pt idx="24">
                        <c:v>4.6013267999999996E-3</c:v>
                      </c:pt>
                      <c:pt idx="25">
                        <c:v>5.0681175999999998E-3</c:v>
                      </c:pt>
                      <c:pt idx="26">
                        <c:v>5.5818657499999997E-3</c:v>
                      </c:pt>
                      <c:pt idx="27">
                        <c:v>6.1542206999999991E-3</c:v>
                      </c:pt>
                      <c:pt idx="28">
                        <c:v>6.7971935999999993E-3</c:v>
                      </c:pt>
                      <c:pt idx="29">
                        <c:v>7.5192436500000001E-3</c:v>
                      </c:pt>
                      <c:pt idx="30">
                        <c:v>8.3288790499999998E-3</c:v>
                      </c:pt>
                      <c:pt idx="31">
                        <c:v>9.2323522499999991E-3</c:v>
                      </c:pt>
                      <c:pt idx="32">
                        <c:v>1.0230859849999999E-2</c:v>
                      </c:pt>
                      <c:pt idx="33">
                        <c:v>1.13224316E-2</c:v>
                      </c:pt>
                      <c:pt idx="34">
                        <c:v>1.250784395E-2</c:v>
                      </c:pt>
                      <c:pt idx="35">
                        <c:v>1.3792298349999999E-2</c:v>
                      </c:pt>
                      <c:pt idx="36">
                        <c:v>1.5182032849999999E-2</c:v>
                      </c:pt>
                      <c:pt idx="37">
                        <c:v>1.6692905399999999E-2</c:v>
                      </c:pt>
                      <c:pt idx="38">
                        <c:v>1.8350853149999999E-2</c:v>
                      </c:pt>
                      <c:pt idx="39">
                        <c:v>2.0185487449999998E-2</c:v>
                      </c:pt>
                      <c:pt idx="40">
                        <c:v>2.2208171950000001E-2</c:v>
                      </c:pt>
                      <c:pt idx="41">
                        <c:v>2.4418902700000002E-2</c:v>
                      </c:pt>
                      <c:pt idx="42">
                        <c:v>2.68245246E-2</c:v>
                      </c:pt>
                      <c:pt idx="43">
                        <c:v>2.9478918399999998E-2</c:v>
                      </c:pt>
                      <c:pt idx="44">
                        <c:v>3.2462992650000001E-2</c:v>
                      </c:pt>
                      <c:pt idx="45">
                        <c:v>3.5845993399999998E-2</c:v>
                      </c:pt>
                      <c:pt idx="46">
                        <c:v>3.9678397949999999E-2</c:v>
                      </c:pt>
                      <c:pt idx="47">
                        <c:v>4.4002515650000004E-2</c:v>
                      </c:pt>
                      <c:pt idx="48">
                        <c:v>4.8870385449999998E-2</c:v>
                      </c:pt>
                      <c:pt idx="49">
                        <c:v>5.4347286950000004E-2</c:v>
                      </c:pt>
                      <c:pt idx="50">
                        <c:v>6.049953575E-2</c:v>
                      </c:pt>
                      <c:pt idx="51">
                        <c:v>6.7432684600000001E-2</c:v>
                      </c:pt>
                      <c:pt idx="52">
                        <c:v>7.5372572249999992E-2</c:v>
                      </c:pt>
                      <c:pt idx="53">
                        <c:v>8.4495054850000001E-2</c:v>
                      </c:pt>
                      <c:pt idx="54">
                        <c:v>9.4892257300000005E-2</c:v>
                      </c:pt>
                      <c:pt idx="55">
                        <c:v>0.10654045384999999</c:v>
                      </c:pt>
                      <c:pt idx="56">
                        <c:v>0.11949067839999999</c:v>
                      </c:pt>
                      <c:pt idx="57">
                        <c:v>0.13374470864999999</c:v>
                      </c:pt>
                      <c:pt idx="58">
                        <c:v>0.14928463660000002</c:v>
                      </c:pt>
                      <c:pt idx="59">
                        <c:v>0.1660708857</c:v>
                      </c:pt>
                      <c:pt idx="60">
                        <c:v>0.18404333299999998</c:v>
                      </c:pt>
                      <c:pt idx="61">
                        <c:v>0.20308972935000003</c:v>
                      </c:pt>
                      <c:pt idx="62">
                        <c:v>0.22373980724999998</c:v>
                      </c:pt>
                      <c:pt idx="63">
                        <c:v>0.24550517904999999</c:v>
                      </c:pt>
                      <c:pt idx="64">
                        <c:v>0.26822588785000001</c:v>
                      </c:pt>
                      <c:pt idx="65">
                        <c:v>0.29170573555000001</c:v>
                      </c:pt>
                      <c:pt idx="66">
                        <c:v>0.3157178075</c:v>
                      </c:pt>
                      <c:pt idx="67">
                        <c:v>0.34001252895</c:v>
                      </c:pt>
                      <c:pt idx="68">
                        <c:v>0.36432772294999999</c:v>
                      </c:pt>
                      <c:pt idx="69">
                        <c:v>0.38839984550000001</c:v>
                      </c:pt>
                      <c:pt idx="70">
                        <c:v>0.41197538815000001</c:v>
                      </c:pt>
                      <c:pt idx="71">
                        <c:v>0.43482140554999998</c:v>
                      </c:pt>
                      <c:pt idx="72">
                        <c:v>0.45673425665</c:v>
                      </c:pt>
                      <c:pt idx="73">
                        <c:v>0.47754590790000001</c:v>
                      </c:pt>
                      <c:pt idx="74">
                        <c:v>0.49712748779999999</c:v>
                      </c:pt>
                      <c:pt idx="75">
                        <c:v>1</c:v>
                      </c:pt>
                      <c:pt idx="76">
                        <c:v>1</c:v>
                      </c:pt>
                      <c:pt idx="77">
                        <c:v>1</c:v>
                      </c:pt>
                      <c:pt idx="78">
                        <c:v>1</c:v>
                      </c:pt>
                      <c:pt idx="79">
                        <c:v>1</c:v>
                      </c:pt>
                      <c:pt idx="80">
                        <c:v>1</c:v>
                      </c:pt>
                      <c:pt idx="81">
                        <c:v>1</c:v>
                      </c:pt>
                      <c:pt idx="82">
                        <c:v>1</c:v>
                      </c:pt>
                      <c:pt idx="83">
                        <c:v>1</c:v>
                      </c:pt>
                      <c:pt idx="84">
                        <c:v>1</c:v>
                      </c:pt>
                      <c:pt idx="85">
                        <c:v>1</c:v>
                      </c:pt>
                      <c:pt idx="86">
                        <c:v>1</c:v>
                      </c:pt>
                      <c:pt idx="87">
                        <c:v>1</c:v>
                      </c:pt>
                      <c:pt idx="88">
                        <c:v>1</c:v>
                      </c:pt>
                      <c:pt idx="89">
                        <c:v>1</c:v>
                      </c:pt>
                      <c:pt idx="90">
                        <c:v>1</c:v>
                      </c:pt>
                      <c:pt idx="91">
                        <c:v>1</c:v>
                      </c:pt>
                      <c:pt idx="92">
                        <c:v>1</c:v>
                      </c:pt>
                      <c:pt idx="93">
                        <c:v>1</c:v>
                      </c:pt>
                      <c:pt idx="94">
                        <c:v>1</c:v>
                      </c:pt>
                      <c:pt idx="95">
                        <c:v>1</c:v>
                      </c:pt>
                      <c:pt idx="96">
                        <c:v>1</c:v>
                      </c:pt>
                      <c:pt idx="97">
                        <c:v>1</c:v>
                      </c:pt>
                      <c:pt idx="98">
                        <c:v>1</c:v>
                      </c:pt>
                      <c:pt idx="99">
                        <c:v>1</c:v>
                      </c:pt>
                      <c:pt idx="100">
                        <c:v>1</c:v>
                      </c:pt>
                      <c:pt idx="101">
                        <c:v>1</c:v>
                      </c:pt>
                      <c:pt idx="102">
                        <c:v>1</c:v>
                      </c:pt>
                      <c:pt idx="103">
                        <c:v>1</c:v>
                      </c:pt>
                      <c:pt idx="104">
                        <c:v>1</c:v>
                      </c:pt>
                      <c:pt idx="105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390-47F0-B6FA-26461F40F6E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utility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'QALY shortfall'!$C$18:$C$123</c15:sqref>
                        </c15:formulaRef>
                      </c:ext>
                    </c:extLst>
                    <c:numCache>
                      <c:formatCode>0</c:formatCode>
                      <c:ptCount val="106"/>
                      <c:pt idx="0">
                        <c:v>30</c:v>
                      </c:pt>
                      <c:pt idx="1">
                        <c:v>31</c:v>
                      </c:pt>
                      <c:pt idx="2">
                        <c:v>32</c:v>
                      </c:pt>
                      <c:pt idx="3">
                        <c:v>33</c:v>
                      </c:pt>
                      <c:pt idx="4">
                        <c:v>34</c:v>
                      </c:pt>
                      <c:pt idx="5">
                        <c:v>35</c:v>
                      </c:pt>
                      <c:pt idx="6">
                        <c:v>36</c:v>
                      </c:pt>
                      <c:pt idx="7">
                        <c:v>37</c:v>
                      </c:pt>
                      <c:pt idx="8">
                        <c:v>38</c:v>
                      </c:pt>
                      <c:pt idx="9">
                        <c:v>39</c:v>
                      </c:pt>
                      <c:pt idx="10">
                        <c:v>40</c:v>
                      </c:pt>
                      <c:pt idx="11">
                        <c:v>41</c:v>
                      </c:pt>
                      <c:pt idx="12">
                        <c:v>42</c:v>
                      </c:pt>
                      <c:pt idx="13">
                        <c:v>43</c:v>
                      </c:pt>
                      <c:pt idx="14">
                        <c:v>44</c:v>
                      </c:pt>
                      <c:pt idx="15">
                        <c:v>45</c:v>
                      </c:pt>
                      <c:pt idx="16">
                        <c:v>46</c:v>
                      </c:pt>
                      <c:pt idx="17">
                        <c:v>47</c:v>
                      </c:pt>
                      <c:pt idx="18">
                        <c:v>48</c:v>
                      </c:pt>
                      <c:pt idx="19">
                        <c:v>49</c:v>
                      </c:pt>
                      <c:pt idx="20">
                        <c:v>50</c:v>
                      </c:pt>
                      <c:pt idx="21">
                        <c:v>51</c:v>
                      </c:pt>
                      <c:pt idx="22">
                        <c:v>52</c:v>
                      </c:pt>
                      <c:pt idx="23">
                        <c:v>53</c:v>
                      </c:pt>
                      <c:pt idx="24">
                        <c:v>54</c:v>
                      </c:pt>
                      <c:pt idx="25">
                        <c:v>55</c:v>
                      </c:pt>
                      <c:pt idx="26">
                        <c:v>56</c:v>
                      </c:pt>
                      <c:pt idx="27">
                        <c:v>57</c:v>
                      </c:pt>
                      <c:pt idx="28">
                        <c:v>58</c:v>
                      </c:pt>
                      <c:pt idx="29">
                        <c:v>59</c:v>
                      </c:pt>
                      <c:pt idx="30">
                        <c:v>60</c:v>
                      </c:pt>
                      <c:pt idx="31">
                        <c:v>61</c:v>
                      </c:pt>
                      <c:pt idx="32">
                        <c:v>62</c:v>
                      </c:pt>
                      <c:pt idx="33">
                        <c:v>63</c:v>
                      </c:pt>
                      <c:pt idx="34">
                        <c:v>64</c:v>
                      </c:pt>
                      <c:pt idx="35">
                        <c:v>65</c:v>
                      </c:pt>
                      <c:pt idx="36">
                        <c:v>66</c:v>
                      </c:pt>
                      <c:pt idx="37">
                        <c:v>67</c:v>
                      </c:pt>
                      <c:pt idx="38">
                        <c:v>68</c:v>
                      </c:pt>
                      <c:pt idx="39">
                        <c:v>69</c:v>
                      </c:pt>
                      <c:pt idx="40">
                        <c:v>70</c:v>
                      </c:pt>
                      <c:pt idx="41">
                        <c:v>71</c:v>
                      </c:pt>
                      <c:pt idx="42">
                        <c:v>72</c:v>
                      </c:pt>
                      <c:pt idx="43">
                        <c:v>73</c:v>
                      </c:pt>
                      <c:pt idx="44">
                        <c:v>74</c:v>
                      </c:pt>
                      <c:pt idx="45">
                        <c:v>75</c:v>
                      </c:pt>
                      <c:pt idx="46">
                        <c:v>76</c:v>
                      </c:pt>
                      <c:pt idx="47">
                        <c:v>77</c:v>
                      </c:pt>
                      <c:pt idx="48">
                        <c:v>78</c:v>
                      </c:pt>
                      <c:pt idx="49">
                        <c:v>79</c:v>
                      </c:pt>
                      <c:pt idx="50">
                        <c:v>80</c:v>
                      </c:pt>
                      <c:pt idx="51">
                        <c:v>81</c:v>
                      </c:pt>
                      <c:pt idx="52">
                        <c:v>82</c:v>
                      </c:pt>
                      <c:pt idx="53">
                        <c:v>83</c:v>
                      </c:pt>
                      <c:pt idx="54">
                        <c:v>84</c:v>
                      </c:pt>
                      <c:pt idx="55">
                        <c:v>85</c:v>
                      </c:pt>
                      <c:pt idx="56">
                        <c:v>86</c:v>
                      </c:pt>
                      <c:pt idx="57">
                        <c:v>87</c:v>
                      </c:pt>
                      <c:pt idx="58">
                        <c:v>88</c:v>
                      </c:pt>
                      <c:pt idx="59">
                        <c:v>89</c:v>
                      </c:pt>
                      <c:pt idx="60">
                        <c:v>90</c:v>
                      </c:pt>
                      <c:pt idx="61">
                        <c:v>91</c:v>
                      </c:pt>
                      <c:pt idx="62">
                        <c:v>92</c:v>
                      </c:pt>
                      <c:pt idx="63">
                        <c:v>93</c:v>
                      </c:pt>
                      <c:pt idx="64">
                        <c:v>94</c:v>
                      </c:pt>
                      <c:pt idx="65">
                        <c:v>95</c:v>
                      </c:pt>
                      <c:pt idx="66">
                        <c:v>96</c:v>
                      </c:pt>
                      <c:pt idx="67">
                        <c:v>97</c:v>
                      </c:pt>
                      <c:pt idx="68">
                        <c:v>98</c:v>
                      </c:pt>
                      <c:pt idx="69">
                        <c:v>99</c:v>
                      </c:pt>
                      <c:pt idx="70">
                        <c:v>100</c:v>
                      </c:pt>
                      <c:pt idx="71">
                        <c:v>101</c:v>
                      </c:pt>
                      <c:pt idx="72">
                        <c:v>102</c:v>
                      </c:pt>
                      <c:pt idx="73">
                        <c:v>103</c:v>
                      </c:pt>
                      <c:pt idx="74">
                        <c:v>104</c:v>
                      </c:pt>
                      <c:pt idx="75">
                        <c:v>105</c:v>
                      </c:pt>
                      <c:pt idx="76">
                        <c:v>106</c:v>
                      </c:pt>
                      <c:pt idx="77">
                        <c:v>107</c:v>
                      </c:pt>
                      <c:pt idx="78">
                        <c:v>108</c:v>
                      </c:pt>
                      <c:pt idx="79">
                        <c:v>109</c:v>
                      </c:pt>
                      <c:pt idx="80">
                        <c:v>110</c:v>
                      </c:pt>
                      <c:pt idx="81">
                        <c:v>111</c:v>
                      </c:pt>
                      <c:pt idx="82">
                        <c:v>112</c:v>
                      </c:pt>
                      <c:pt idx="83">
                        <c:v>113</c:v>
                      </c:pt>
                      <c:pt idx="84">
                        <c:v>114</c:v>
                      </c:pt>
                      <c:pt idx="85">
                        <c:v>115</c:v>
                      </c:pt>
                      <c:pt idx="86">
                        <c:v>116</c:v>
                      </c:pt>
                      <c:pt idx="87">
                        <c:v>117</c:v>
                      </c:pt>
                      <c:pt idx="88">
                        <c:v>118</c:v>
                      </c:pt>
                      <c:pt idx="89">
                        <c:v>119</c:v>
                      </c:pt>
                      <c:pt idx="90">
                        <c:v>120</c:v>
                      </c:pt>
                      <c:pt idx="91">
                        <c:v>121</c:v>
                      </c:pt>
                      <c:pt idx="92">
                        <c:v>122</c:v>
                      </c:pt>
                      <c:pt idx="93">
                        <c:v>123</c:v>
                      </c:pt>
                      <c:pt idx="94">
                        <c:v>124</c:v>
                      </c:pt>
                      <c:pt idx="95">
                        <c:v>125</c:v>
                      </c:pt>
                      <c:pt idx="96">
                        <c:v>126</c:v>
                      </c:pt>
                      <c:pt idx="97">
                        <c:v>127</c:v>
                      </c:pt>
                      <c:pt idx="98">
                        <c:v>128</c:v>
                      </c:pt>
                      <c:pt idx="99">
                        <c:v>129</c:v>
                      </c:pt>
                      <c:pt idx="100">
                        <c:v>130</c:v>
                      </c:pt>
                      <c:pt idx="101">
                        <c:v>131</c:v>
                      </c:pt>
                      <c:pt idx="102">
                        <c:v>132</c:v>
                      </c:pt>
                      <c:pt idx="103">
                        <c:v>133</c:v>
                      </c:pt>
                      <c:pt idx="104">
                        <c:v>134</c:v>
                      </c:pt>
                      <c:pt idx="105">
                        <c:v>135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'QALY shortfall'!$H$18:$H$123</c15:sqref>
                        </c15:formulaRef>
                      </c:ext>
                    </c:extLst>
                    <c:numCache>
                      <c:formatCode>0.000</c:formatCode>
                      <c:ptCount val="106"/>
                      <c:pt idx="0">
                        <c:v>0.92382189999999997</c:v>
                      </c:pt>
                      <c:pt idx="1">
                        <c:v>0.92153800000000008</c:v>
                      </c:pt>
                      <c:pt idx="2">
                        <c:v>0.91918769999999994</c:v>
                      </c:pt>
                      <c:pt idx="3">
                        <c:v>0.916771</c:v>
                      </c:pt>
                      <c:pt idx="4">
                        <c:v>0.91428789999999993</c:v>
                      </c:pt>
                      <c:pt idx="5">
                        <c:v>0.91173840000000006</c:v>
                      </c:pt>
                      <c:pt idx="6">
                        <c:v>0.90912249999999994</c:v>
                      </c:pt>
                      <c:pt idx="7">
                        <c:v>0.90644020000000003</c:v>
                      </c:pt>
                      <c:pt idx="8">
                        <c:v>0.90369149999999998</c:v>
                      </c:pt>
                      <c:pt idx="9">
                        <c:v>0.90087640000000002</c:v>
                      </c:pt>
                      <c:pt idx="10">
                        <c:v>0.89799490000000004</c:v>
                      </c:pt>
                      <c:pt idx="11">
                        <c:v>0.89504700000000004</c:v>
                      </c:pt>
                      <c:pt idx="12">
                        <c:v>0.89203270000000001</c:v>
                      </c:pt>
                      <c:pt idx="13">
                        <c:v>0.88895200000000008</c:v>
                      </c:pt>
                      <c:pt idx="14">
                        <c:v>0.88580490000000001</c:v>
                      </c:pt>
                      <c:pt idx="15">
                        <c:v>0.88259140000000003</c:v>
                      </c:pt>
                      <c:pt idx="16">
                        <c:v>0.87931150000000002</c:v>
                      </c:pt>
                      <c:pt idx="17">
                        <c:v>0.8759652</c:v>
                      </c:pt>
                      <c:pt idx="18">
                        <c:v>0.87255249999999995</c:v>
                      </c:pt>
                      <c:pt idx="19">
                        <c:v>0.8690734</c:v>
                      </c:pt>
                      <c:pt idx="20">
                        <c:v>0.86552790000000002</c:v>
                      </c:pt>
                      <c:pt idx="21">
                        <c:v>0.86191600000000002</c:v>
                      </c:pt>
                      <c:pt idx="22">
                        <c:v>0.85823769999999999</c:v>
                      </c:pt>
                      <c:pt idx="23">
                        <c:v>0.85449300000000006</c:v>
                      </c:pt>
                      <c:pt idx="24">
                        <c:v>0.85068189999999999</c:v>
                      </c:pt>
                      <c:pt idx="25">
                        <c:v>0.84680440000000001</c:v>
                      </c:pt>
                      <c:pt idx="26">
                        <c:v>0.84286050000000001</c:v>
                      </c:pt>
                      <c:pt idx="27">
                        <c:v>0.83885019999999999</c:v>
                      </c:pt>
                      <c:pt idx="28">
                        <c:v>0.83477349999999995</c:v>
                      </c:pt>
                      <c:pt idx="29">
                        <c:v>0.83063039999999999</c:v>
                      </c:pt>
                      <c:pt idx="30">
                        <c:v>0.82642090000000001</c:v>
                      </c:pt>
                      <c:pt idx="31">
                        <c:v>0.82214500000000001</c:v>
                      </c:pt>
                      <c:pt idx="32">
                        <c:v>0.81780269999999999</c:v>
                      </c:pt>
                      <c:pt idx="33">
                        <c:v>0.81339400000000006</c:v>
                      </c:pt>
                      <c:pt idx="34">
                        <c:v>0.8089189</c:v>
                      </c:pt>
                      <c:pt idx="35">
                        <c:v>0.80437740000000002</c:v>
                      </c:pt>
                      <c:pt idx="36">
                        <c:v>0.79976950000000002</c:v>
                      </c:pt>
                      <c:pt idx="37">
                        <c:v>0.7950952</c:v>
                      </c:pt>
                      <c:pt idx="38">
                        <c:v>0.79035449999999996</c:v>
                      </c:pt>
                      <c:pt idx="39">
                        <c:v>0.78554740000000001</c:v>
                      </c:pt>
                      <c:pt idx="40">
                        <c:v>0.78067390000000003</c:v>
                      </c:pt>
                      <c:pt idx="41">
                        <c:v>0.77573400000000003</c:v>
                      </c:pt>
                      <c:pt idx="42">
                        <c:v>0.7707276999999999</c:v>
                      </c:pt>
                      <c:pt idx="43">
                        <c:v>0.76565499999999997</c:v>
                      </c:pt>
                      <c:pt idx="44">
                        <c:v>0.76051589999999991</c:v>
                      </c:pt>
                      <c:pt idx="45">
                        <c:v>0.75531040000000005</c:v>
                      </c:pt>
                      <c:pt idx="46">
                        <c:v>0.75003849999999994</c:v>
                      </c:pt>
                      <c:pt idx="47">
                        <c:v>0.74470020000000003</c:v>
                      </c:pt>
                      <c:pt idx="48">
                        <c:v>0.73929549999999999</c:v>
                      </c:pt>
                      <c:pt idx="49">
                        <c:v>0.73382440000000004</c:v>
                      </c:pt>
                      <c:pt idx="50">
                        <c:v>0.72828689999999996</c:v>
                      </c:pt>
                      <c:pt idx="51">
                        <c:v>0.72268299999999996</c:v>
                      </c:pt>
                      <c:pt idx="52">
                        <c:v>0.71701269999999995</c:v>
                      </c:pt>
                      <c:pt idx="53">
                        <c:v>0.71127600000000002</c:v>
                      </c:pt>
                      <c:pt idx="54">
                        <c:v>0.70547289999999996</c:v>
                      </c:pt>
                      <c:pt idx="55">
                        <c:v>0.69960339999999999</c:v>
                      </c:pt>
                      <c:pt idx="56">
                        <c:v>0.69366749999999999</c:v>
                      </c:pt>
                      <c:pt idx="57">
                        <c:v>0.68766520000000009</c:v>
                      </c:pt>
                      <c:pt idx="58">
                        <c:v>0.68159649999999994</c:v>
                      </c:pt>
                      <c:pt idx="59">
                        <c:v>0.67546139999999999</c:v>
                      </c:pt>
                      <c:pt idx="60">
                        <c:v>0.66925989999999991</c:v>
                      </c:pt>
                      <c:pt idx="61">
                        <c:v>0.66299200000000003</c:v>
                      </c:pt>
                      <c:pt idx="62">
                        <c:v>0.65665770000000001</c:v>
                      </c:pt>
                      <c:pt idx="63">
                        <c:v>0.65025700000000008</c:v>
                      </c:pt>
                      <c:pt idx="64">
                        <c:v>0.64378990000000003</c:v>
                      </c:pt>
                      <c:pt idx="65">
                        <c:v>0.63725640000000006</c:v>
                      </c:pt>
                      <c:pt idx="66">
                        <c:v>0.63065650000000006</c:v>
                      </c:pt>
                      <c:pt idx="67">
                        <c:v>0.62399019999999994</c:v>
                      </c:pt>
                      <c:pt idx="68">
                        <c:v>0.61725750000000001</c:v>
                      </c:pt>
                      <c:pt idx="69">
                        <c:v>0.61045839999999996</c:v>
                      </c:pt>
                      <c:pt idx="70">
                        <c:v>0.60359289999999999</c:v>
                      </c:pt>
                      <c:pt idx="71">
                        <c:v>0.596661</c:v>
                      </c:pt>
                      <c:pt idx="72">
                        <c:v>0.5896627000000001</c:v>
                      </c:pt>
                      <c:pt idx="73">
                        <c:v>0.58259799999999995</c:v>
                      </c:pt>
                      <c:pt idx="74">
                        <c:v>0.57546690000000011</c:v>
                      </c:pt>
                      <c:pt idx="75">
                        <c:v>0.56826939999999992</c:v>
                      </c:pt>
                      <c:pt idx="76">
                        <c:v>0.56100550000000005</c:v>
                      </c:pt>
                      <c:pt idx="77">
                        <c:v>0.55367520000000003</c:v>
                      </c:pt>
                      <c:pt idx="78">
                        <c:v>0.54627850000000011</c:v>
                      </c:pt>
                      <c:pt idx="79">
                        <c:v>0.53881540000000006</c:v>
                      </c:pt>
                      <c:pt idx="80">
                        <c:v>0.53128590000000009</c:v>
                      </c:pt>
                      <c:pt idx="81">
                        <c:v>0.52368999999999999</c:v>
                      </c:pt>
                      <c:pt idx="82">
                        <c:v>0.51602769999999998</c:v>
                      </c:pt>
                      <c:pt idx="83">
                        <c:v>0.50829900000000006</c:v>
                      </c:pt>
                      <c:pt idx="84">
                        <c:v>0.5005039</c:v>
                      </c:pt>
                      <c:pt idx="85">
                        <c:v>0.49264239999999998</c:v>
                      </c:pt>
                      <c:pt idx="86">
                        <c:v>0.48471450000000005</c:v>
                      </c:pt>
                      <c:pt idx="87">
                        <c:v>0.47672019999999998</c:v>
                      </c:pt>
                      <c:pt idx="88">
                        <c:v>0.46865950000000006</c:v>
                      </c:pt>
                      <c:pt idx="89">
                        <c:v>0.46053240000000001</c:v>
                      </c:pt>
                      <c:pt idx="90">
                        <c:v>0.45233890000000004</c:v>
                      </c:pt>
                      <c:pt idx="91">
                        <c:v>0.444079</c:v>
                      </c:pt>
                      <c:pt idx="92">
                        <c:v>0.43575270000000005</c:v>
                      </c:pt>
                      <c:pt idx="93">
                        <c:v>0.42735999999999996</c:v>
                      </c:pt>
                      <c:pt idx="94">
                        <c:v>0.41890090000000002</c:v>
                      </c:pt>
                      <c:pt idx="95">
                        <c:v>0.41037539999999995</c:v>
                      </c:pt>
                      <c:pt idx="96">
                        <c:v>0.40178350000000007</c:v>
                      </c:pt>
                      <c:pt idx="97">
                        <c:v>0.39312519999999995</c:v>
                      </c:pt>
                      <c:pt idx="98">
                        <c:v>0.38440050000000003</c:v>
                      </c:pt>
                      <c:pt idx="99">
                        <c:v>0.37560939999999998</c:v>
                      </c:pt>
                      <c:pt idx="100">
                        <c:v>0.36675190000000002</c:v>
                      </c:pt>
                      <c:pt idx="101">
                        <c:v>0.35782799999999992</c:v>
                      </c:pt>
                      <c:pt idx="102">
                        <c:v>0.34883770000000003</c:v>
                      </c:pt>
                      <c:pt idx="103">
                        <c:v>0.339781</c:v>
                      </c:pt>
                      <c:pt idx="104">
                        <c:v>0.33065790000000006</c:v>
                      </c:pt>
                      <c:pt idx="105">
                        <c:v>0.32146839999999999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390-47F0-B6FA-26461F40F6E4}"/>
                  </c:ext>
                </c:extLst>
              </c15:ser>
            </c15:filteredLineSeries>
          </c:ext>
        </c:extLst>
      </c:lineChart>
      <c:catAx>
        <c:axId val="404820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4820888"/>
        <c:crosses val="autoZero"/>
        <c:auto val="1"/>
        <c:lblAlgn val="ctr"/>
        <c:lblOffset val="100"/>
        <c:noMultiLvlLbl val="0"/>
      </c:catAx>
      <c:valAx>
        <c:axId val="4048208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Probability</a:t>
                </a:r>
                <a:r>
                  <a:rPr lang="cs-CZ" baseline="0"/>
                  <a:t> alive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482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QALY/age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v>QALY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'QALY shortfall'!$C$18:$C$123</c:f>
              <c:numCache>
                <c:formatCode>0</c:formatCode>
                <c:ptCount val="106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  <c:pt idx="71">
                  <c:v>101</c:v>
                </c:pt>
                <c:pt idx="72">
                  <c:v>102</c:v>
                </c:pt>
                <c:pt idx="73">
                  <c:v>103</c:v>
                </c:pt>
                <c:pt idx="74">
                  <c:v>104</c:v>
                </c:pt>
                <c:pt idx="75">
                  <c:v>105</c:v>
                </c:pt>
                <c:pt idx="76">
                  <c:v>106</c:v>
                </c:pt>
                <c:pt idx="77">
                  <c:v>107</c:v>
                </c:pt>
                <c:pt idx="78">
                  <c:v>108</c:v>
                </c:pt>
                <c:pt idx="79">
                  <c:v>109</c:v>
                </c:pt>
                <c:pt idx="80">
                  <c:v>110</c:v>
                </c:pt>
                <c:pt idx="81">
                  <c:v>111</c:v>
                </c:pt>
                <c:pt idx="82">
                  <c:v>112</c:v>
                </c:pt>
                <c:pt idx="83">
                  <c:v>113</c:v>
                </c:pt>
                <c:pt idx="84">
                  <c:v>114</c:v>
                </c:pt>
                <c:pt idx="85">
                  <c:v>115</c:v>
                </c:pt>
                <c:pt idx="86">
                  <c:v>116</c:v>
                </c:pt>
                <c:pt idx="87">
                  <c:v>117</c:v>
                </c:pt>
                <c:pt idx="88">
                  <c:v>118</c:v>
                </c:pt>
                <c:pt idx="89">
                  <c:v>119</c:v>
                </c:pt>
                <c:pt idx="90">
                  <c:v>120</c:v>
                </c:pt>
                <c:pt idx="91">
                  <c:v>121</c:v>
                </c:pt>
                <c:pt idx="92">
                  <c:v>122</c:v>
                </c:pt>
                <c:pt idx="93">
                  <c:v>123</c:v>
                </c:pt>
                <c:pt idx="94">
                  <c:v>124</c:v>
                </c:pt>
                <c:pt idx="95">
                  <c:v>125</c:v>
                </c:pt>
                <c:pt idx="96">
                  <c:v>126</c:v>
                </c:pt>
                <c:pt idx="97">
                  <c:v>127</c:v>
                </c:pt>
                <c:pt idx="98">
                  <c:v>128</c:v>
                </c:pt>
                <c:pt idx="99">
                  <c:v>129</c:v>
                </c:pt>
                <c:pt idx="100">
                  <c:v>130</c:v>
                </c:pt>
                <c:pt idx="101">
                  <c:v>131</c:v>
                </c:pt>
                <c:pt idx="102">
                  <c:v>132</c:v>
                </c:pt>
                <c:pt idx="103">
                  <c:v>133</c:v>
                </c:pt>
                <c:pt idx="104">
                  <c:v>134</c:v>
                </c:pt>
                <c:pt idx="105">
                  <c:v>135</c:v>
                </c:pt>
              </c:numCache>
            </c:numRef>
          </c:cat>
          <c:val>
            <c:numRef>
              <c:f>'QALY shortfall'!$J$18:$J$123</c:f>
              <c:numCache>
                <c:formatCode>0.000</c:formatCode>
                <c:ptCount val="106"/>
                <c:pt idx="0">
                  <c:v>0.92327900063263924</c:v>
                </c:pt>
                <c:pt idx="1">
                  <c:v>0.92041027687503374</c:v>
                </c:pt>
                <c:pt idx="2">
                  <c:v>0.91742940380127447</c:v>
                </c:pt>
                <c:pt idx="3">
                  <c:v>0.91433392474068642</c:v>
                </c:pt>
                <c:pt idx="4">
                  <c:v>0.91112189270444865</c:v>
                </c:pt>
                <c:pt idx="5">
                  <c:v>0.90779198610959533</c:v>
                </c:pt>
                <c:pt idx="6">
                  <c:v>0.9043432674218872</c:v>
                </c:pt>
                <c:pt idx="7">
                  <c:v>0.90077511695517831</c:v>
                </c:pt>
                <c:pt idx="8">
                  <c:v>0.89708659602144258</c:v>
                </c:pt>
                <c:pt idx="9">
                  <c:v>0.89327446355506823</c:v>
                </c:pt>
                <c:pt idx="10">
                  <c:v>0.88933227523826275</c:v>
                </c:pt>
                <c:pt idx="11">
                  <c:v>0.88525073181313463</c:v>
                </c:pt>
                <c:pt idx="12">
                  <c:v>0.88101908165985277</c:v>
                </c:pt>
                <c:pt idx="13">
                  <c:v>0.87662505627049148</c:v>
                </c:pt>
                <c:pt idx="14">
                  <c:v>0.87205449135925706</c:v>
                </c:pt>
                <c:pt idx="15">
                  <c:v>0.86729086336629069</c:v>
                </c:pt>
                <c:pt idx="16">
                  <c:v>0.86231493252960356</c:v>
                </c:pt>
                <c:pt idx="17">
                  <c:v>0.85710561936082308</c:v>
                </c:pt>
                <c:pt idx="18">
                  <c:v>0.85164108407579509</c:v>
                </c:pt>
                <c:pt idx="19">
                  <c:v>0.84589926410191241</c:v>
                </c:pt>
                <c:pt idx="20">
                  <c:v>0.83985891128335111</c:v>
                </c:pt>
                <c:pt idx="21">
                  <c:v>0.8335008857850017</c:v>
                </c:pt>
                <c:pt idx="22">
                  <c:v>0.82680884221762829</c:v>
                </c:pt>
                <c:pt idx="23">
                  <c:v>0.81976623402230431</c:v>
                </c:pt>
                <c:pt idx="24">
                  <c:v>0.81235482898950784</c:v>
                </c:pt>
                <c:pt idx="25">
                  <c:v>0.80455368434470043</c:v>
                </c:pt>
                <c:pt idx="26">
                  <c:v>0.79633656776435902</c:v>
                </c:pt>
                <c:pt idx="27">
                  <c:v>0.78767011395211406</c:v>
                </c:pt>
                <c:pt idx="28">
                  <c:v>0.77851421554533551</c:v>
                </c:pt>
                <c:pt idx="29">
                  <c:v>0.768825553764103</c:v>
                </c:pt>
                <c:pt idx="30">
                  <c:v>0.75855826731236209</c:v>
                </c:pt>
                <c:pt idx="31">
                  <c:v>0.74766644624644085</c:v>
                </c:pt>
                <c:pt idx="32">
                  <c:v>0.73610864782817265</c:v>
                </c:pt>
                <c:pt idx="33">
                  <c:v>0.72385074396685356</c:v>
                </c:pt>
                <c:pt idx="34">
                  <c:v>0.71086428939698754</c:v>
                </c:pt>
                <c:pt idx="35">
                  <c:v>0.69712388838439987</c:v>
                </c:pt>
                <c:pt idx="36">
                  <c:v>0.68260726493339674</c:v>
                </c:pt>
                <c:pt idx="37">
                  <c:v>0.66728962501290756</c:v>
                </c:pt>
                <c:pt idx="38">
                  <c:v>0.65113863492932345</c:v>
                </c:pt>
                <c:pt idx="39">
                  <c:v>0.63411466575428499</c:v>
                </c:pt>
                <c:pt idx="40">
                  <c:v>0.61618548730538858</c:v>
                </c:pt>
                <c:pt idx="41">
                  <c:v>0.59733506422233484</c:v>
                </c:pt>
                <c:pt idx="42">
                  <c:v>0.57756026375999869</c:v>
                </c:pt>
                <c:pt idx="43">
                  <c:v>0.55684514144623543</c:v>
                </c:pt>
                <c:pt idx="44">
                  <c:v>0.53515205237067176</c:v>
                </c:pt>
                <c:pt idx="45">
                  <c:v>0.51243734460830703</c:v>
                </c:pt>
                <c:pt idx="46">
                  <c:v>0.48866986979454324</c:v>
                </c:pt>
                <c:pt idx="47">
                  <c:v>0.46384216557348168</c:v>
                </c:pt>
                <c:pt idx="48">
                  <c:v>0.43797217701394375</c:v>
                </c:pt>
                <c:pt idx="49">
                  <c:v>0.41110454704310029</c:v>
                </c:pt>
                <c:pt idx="50">
                  <c:v>0.38331836709537292</c:v>
                </c:pt>
                <c:pt idx="51">
                  <c:v>0.35471957890120964</c:v>
                </c:pt>
                <c:pt idx="52">
                  <c:v>0.3254100350209343</c:v>
                </c:pt>
                <c:pt idx="53">
                  <c:v>0.29553093166136774</c:v>
                </c:pt>
                <c:pt idx="54">
                  <c:v>0.26530498083805376</c:v>
                </c:pt>
                <c:pt idx="55">
                  <c:v>0.2350671126644743</c:v>
                </c:pt>
                <c:pt idx="56">
                  <c:v>0.20522263840170488</c:v>
                </c:pt>
                <c:pt idx="57">
                  <c:v>0.17623690889568025</c:v>
                </c:pt>
                <c:pt idx="58">
                  <c:v>0.14860432437848445</c:v>
                </c:pt>
                <c:pt idx="59">
                  <c:v>0.1228100103578575</c:v>
                </c:pt>
                <c:pt idx="60">
                  <c:v>9.9287627134527948E-2</c:v>
                </c:pt>
                <c:pt idx="61">
                  <c:v>7.8382306602710811E-2</c:v>
                </c:pt>
                <c:pt idx="62">
                  <c:v>6.0263743855148717E-2</c:v>
                </c:pt>
                <c:pt idx="63">
                  <c:v>4.5025481557262576E-2</c:v>
                </c:pt>
                <c:pt idx="64">
                  <c:v>3.2620794235481407E-2</c:v>
                </c:pt>
                <c:pt idx="65">
                  <c:v>2.2870639198276511E-2</c:v>
                </c:pt>
                <c:pt idx="66">
                  <c:v>1.5487888424137963E-2</c:v>
                </c:pt>
                <c:pt idx="67">
                  <c:v>1.0113763529783638E-2</c:v>
                </c:pt>
                <c:pt idx="68">
                  <c:v>6.3596713500514912E-3</c:v>
                </c:pt>
                <c:pt idx="69">
                  <c:v>3.8467322464099474E-3</c:v>
                </c:pt>
                <c:pt idx="70">
                  <c:v>2.2365340296596568E-3</c:v>
                </c:pt>
                <c:pt idx="71">
                  <c:v>1.2495244098507544E-3</c:v>
                </c:pt>
                <c:pt idx="72">
                  <c:v>6.7086181109070157E-4</c:v>
                </c:pt>
                <c:pt idx="73">
                  <c:v>3.4629525286397666E-4</c:v>
                </c:pt>
                <c:pt idx="74">
                  <c:v>1.7201083120395845E-4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18F7-47E8-BC2A-92AFAF28A92E}"/>
            </c:ext>
          </c:extLst>
        </c:ser>
        <c:ser>
          <c:idx val="4"/>
          <c:order val="4"/>
          <c:tx>
            <c:v>QALY - discounted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'QALY shortfall'!$C$18:$C$123</c:f>
              <c:numCache>
                <c:formatCode>0</c:formatCode>
                <c:ptCount val="106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  <c:pt idx="71">
                  <c:v>101</c:v>
                </c:pt>
                <c:pt idx="72">
                  <c:v>102</c:v>
                </c:pt>
                <c:pt idx="73">
                  <c:v>103</c:v>
                </c:pt>
                <c:pt idx="74">
                  <c:v>104</c:v>
                </c:pt>
                <c:pt idx="75">
                  <c:v>105</c:v>
                </c:pt>
                <c:pt idx="76">
                  <c:v>106</c:v>
                </c:pt>
                <c:pt idx="77">
                  <c:v>107</c:v>
                </c:pt>
                <c:pt idx="78">
                  <c:v>108</c:v>
                </c:pt>
                <c:pt idx="79">
                  <c:v>109</c:v>
                </c:pt>
                <c:pt idx="80">
                  <c:v>110</c:v>
                </c:pt>
                <c:pt idx="81">
                  <c:v>111</c:v>
                </c:pt>
                <c:pt idx="82">
                  <c:v>112</c:v>
                </c:pt>
                <c:pt idx="83">
                  <c:v>113</c:v>
                </c:pt>
                <c:pt idx="84">
                  <c:v>114</c:v>
                </c:pt>
                <c:pt idx="85">
                  <c:v>115</c:v>
                </c:pt>
                <c:pt idx="86">
                  <c:v>116</c:v>
                </c:pt>
                <c:pt idx="87">
                  <c:v>117</c:v>
                </c:pt>
                <c:pt idx="88">
                  <c:v>118</c:v>
                </c:pt>
                <c:pt idx="89">
                  <c:v>119</c:v>
                </c:pt>
                <c:pt idx="90">
                  <c:v>120</c:v>
                </c:pt>
                <c:pt idx="91">
                  <c:v>121</c:v>
                </c:pt>
                <c:pt idx="92">
                  <c:v>122</c:v>
                </c:pt>
                <c:pt idx="93">
                  <c:v>123</c:v>
                </c:pt>
                <c:pt idx="94">
                  <c:v>124</c:v>
                </c:pt>
                <c:pt idx="95">
                  <c:v>125</c:v>
                </c:pt>
                <c:pt idx="96">
                  <c:v>126</c:v>
                </c:pt>
                <c:pt idx="97">
                  <c:v>127</c:v>
                </c:pt>
                <c:pt idx="98">
                  <c:v>128</c:v>
                </c:pt>
                <c:pt idx="99">
                  <c:v>129</c:v>
                </c:pt>
                <c:pt idx="100">
                  <c:v>130</c:v>
                </c:pt>
                <c:pt idx="101">
                  <c:v>131</c:v>
                </c:pt>
                <c:pt idx="102">
                  <c:v>132</c:v>
                </c:pt>
                <c:pt idx="103">
                  <c:v>133</c:v>
                </c:pt>
                <c:pt idx="104">
                  <c:v>134</c:v>
                </c:pt>
                <c:pt idx="105">
                  <c:v>135</c:v>
                </c:pt>
              </c:numCache>
            </c:numRef>
          </c:cat>
          <c:val>
            <c:numRef>
              <c:f>'QALY shortfall'!$K$18:$K$123</c:f>
              <c:numCache>
                <c:formatCode>0.000</c:formatCode>
                <c:ptCount val="106"/>
                <c:pt idx="0">
                  <c:v>0.92327900063263924</c:v>
                </c:pt>
                <c:pt idx="1">
                  <c:v>0.89360221055828515</c:v>
                </c:pt>
                <c:pt idx="2">
                  <c:v>0.86476520294210057</c:v>
                </c:pt>
                <c:pt idx="3">
                  <c:v>0.83674506509007873</c:v>
                </c:pt>
                <c:pt idx="4">
                  <c:v>0.8095200007403307</c:v>
                </c:pt>
                <c:pt idx="5">
                  <c:v>0.78306934161168396</c:v>
                </c:pt>
                <c:pt idx="6">
                  <c:v>0.75737324910368653</c:v>
                </c:pt>
                <c:pt idx="7">
                  <c:v>0.73241260122557217</c:v>
                </c:pt>
                <c:pt idx="8">
                  <c:v>0.70816844287858205</c:v>
                </c:pt>
                <c:pt idx="9">
                  <c:v>0.6846204954438817</c:v>
                </c:pt>
                <c:pt idx="10">
                  <c:v>0.66174673432605091</c:v>
                </c:pt>
                <c:pt idx="11">
                  <c:v>0.63952396378643328</c:v>
                </c:pt>
                <c:pt idx="12">
                  <c:v>0.61792905794231079</c:v>
                </c:pt>
                <c:pt idx="13">
                  <c:v>0.59693900673898614</c:v>
                </c:pt>
                <c:pt idx="14">
                  <c:v>0.57653075188170411</c:v>
                </c:pt>
                <c:pt idx="15">
                  <c:v>0.5566810025196679</c:v>
                </c:pt>
                <c:pt idx="16">
                  <c:v>0.53736615714827252</c:v>
                </c:pt>
                <c:pt idx="17">
                  <c:v>0.51856299553926655</c:v>
                </c:pt>
                <c:pt idx="18">
                  <c:v>0.50024938041060729</c:v>
                </c:pt>
                <c:pt idx="19">
                  <c:v>0.48240453040781084</c:v>
                </c:pt>
                <c:pt idx="20">
                  <c:v>0.46500951611492364</c:v>
                </c:pt>
                <c:pt idx="21">
                  <c:v>0.44804779762329039</c:v>
                </c:pt>
                <c:pt idx="22">
                  <c:v>0.43150533441679312</c:v>
                </c:pt>
                <c:pt idx="23">
                  <c:v>0.4153687864203876</c:v>
                </c:pt>
                <c:pt idx="24">
                  <c:v>0.39962474625825184</c:v>
                </c:pt>
                <c:pt idx="25">
                  <c:v>0.3842593204130163</c:v>
                </c:pt>
                <c:pt idx="26">
                  <c:v>0.36925706773880856</c:v>
                </c:pt>
                <c:pt idx="27">
                  <c:v>0.35460046485483626</c:v>
                </c:pt>
                <c:pt idx="28">
                  <c:v>0.34027046562757612</c:v>
                </c:pt>
                <c:pt idx="29">
                  <c:v>0.3262483269841443</c:v>
                </c:pt>
                <c:pt idx="30">
                  <c:v>0.31251596245402113</c:v>
                </c:pt>
                <c:pt idx="31">
                  <c:v>0.2990569673668399</c:v>
                </c:pt>
                <c:pt idx="32">
                  <c:v>0.28585824910016477</c:v>
                </c:pt>
                <c:pt idx="33">
                  <c:v>0.27291072919410098</c:v>
                </c:pt>
                <c:pt idx="34">
                  <c:v>0.26020824754294264</c:v>
                </c:pt>
                <c:pt idx="35">
                  <c:v>0.247746256147443</c:v>
                </c:pt>
                <c:pt idx="36">
                  <c:v>0.23552163998128214</c:v>
                </c:pt>
                <c:pt idx="37">
                  <c:v>0.22353063838191328</c:v>
                </c:pt>
                <c:pt idx="38">
                  <c:v>0.21176731290203143</c:v>
                </c:pt>
                <c:pt idx="39">
                  <c:v>0.20022395428063122</c:v>
                </c:pt>
                <c:pt idx="40">
                  <c:v>0.18889587631900859</c:v>
                </c:pt>
                <c:pt idx="41">
                  <c:v>0.17778364094312427</c:v>
                </c:pt>
                <c:pt idx="42">
                  <c:v>0.16689136564685814</c:v>
                </c:pt>
                <c:pt idx="43">
                  <c:v>0.1562189708518244</c:v>
                </c:pt>
                <c:pt idx="44">
                  <c:v>0.14576031840068135</c:v>
                </c:pt>
                <c:pt idx="45">
                  <c:v>0.1355082261737777</c:v>
                </c:pt>
                <c:pt idx="46">
                  <c:v>0.12545940567346364</c:v>
                </c:pt>
                <c:pt idx="47">
                  <c:v>0.11561672533529728</c:v>
                </c:pt>
                <c:pt idx="48">
                  <c:v>0.10598874168637565</c:v>
                </c:pt>
                <c:pt idx="49">
                  <c:v>9.6589133445719885E-2</c:v>
                </c:pt>
                <c:pt idx="50">
                  <c:v>8.7437633347902444E-2</c:v>
                </c:pt>
                <c:pt idx="51">
                  <c:v>7.8557327463501123E-2</c:v>
                </c:pt>
                <c:pt idx="52">
                  <c:v>6.9967322860690823E-2</c:v>
                </c:pt>
                <c:pt idx="53">
                  <c:v>6.1692168134236593E-2</c:v>
                </c:pt>
                <c:pt idx="54">
                  <c:v>5.3769409794886529E-2</c:v>
                </c:pt>
                <c:pt idx="55">
                  <c:v>4.6253490708726294E-2</c:v>
                </c:pt>
                <c:pt idx="56">
                  <c:v>3.9204930042546583E-2</c:v>
                </c:pt>
                <c:pt idx="57">
                  <c:v>3.2686999674945379E-2</c:v>
                </c:pt>
                <c:pt idx="58">
                  <c:v>2.6759156200605875E-2</c:v>
                </c:pt>
                <c:pt idx="59">
                  <c:v>2.1470270219277041E-2</c:v>
                </c:pt>
                <c:pt idx="60">
                  <c:v>1.685239575394135E-2</c:v>
                </c:pt>
                <c:pt idx="61">
                  <c:v>1.2916573885720746E-2</c:v>
                </c:pt>
                <c:pt idx="62">
                  <c:v>9.6415792822059556E-3</c:v>
                </c:pt>
                <c:pt idx="63">
                  <c:v>6.9938000197591931E-3</c:v>
                </c:pt>
                <c:pt idx="64">
                  <c:v>4.9194001461241397E-3</c:v>
                </c:pt>
                <c:pt idx="65">
                  <c:v>3.3485647163446438E-3</c:v>
                </c:pt>
                <c:pt idx="66">
                  <c:v>2.2015846104062138E-3</c:v>
                </c:pt>
                <c:pt idx="67">
                  <c:v>1.3957856849104615E-3</c:v>
                </c:pt>
                <c:pt idx="68">
                  <c:v>8.5212516903675217E-4</c:v>
                </c:pt>
                <c:pt idx="69">
                  <c:v>5.004070889415242E-4</c:v>
                </c:pt>
                <c:pt idx="70">
                  <c:v>2.8246834223887414E-4</c:v>
                </c:pt>
                <c:pt idx="71">
                  <c:v>1.5321517817210563E-4</c:v>
                </c:pt>
                <c:pt idx="72">
                  <c:v>7.9864337155659328E-5</c:v>
                </c:pt>
                <c:pt idx="73">
                  <c:v>4.0024796699063406E-5</c:v>
                </c:pt>
                <c:pt idx="74">
                  <c:v>1.9301949112034961E-5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91-4E13-85A5-70704B00F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820528"/>
        <c:axId val="40482088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'QALY shortfall'!$C$16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'QALY shortfall'!$C$18:$C$123</c15:sqref>
                        </c15:formulaRef>
                      </c:ext>
                    </c:extLst>
                    <c:numCache>
                      <c:formatCode>0</c:formatCode>
                      <c:ptCount val="106"/>
                      <c:pt idx="0">
                        <c:v>30</c:v>
                      </c:pt>
                      <c:pt idx="1">
                        <c:v>31</c:v>
                      </c:pt>
                      <c:pt idx="2">
                        <c:v>32</c:v>
                      </c:pt>
                      <c:pt idx="3">
                        <c:v>33</c:v>
                      </c:pt>
                      <c:pt idx="4">
                        <c:v>34</c:v>
                      </c:pt>
                      <c:pt idx="5">
                        <c:v>35</c:v>
                      </c:pt>
                      <c:pt idx="6">
                        <c:v>36</c:v>
                      </c:pt>
                      <c:pt idx="7">
                        <c:v>37</c:v>
                      </c:pt>
                      <c:pt idx="8">
                        <c:v>38</c:v>
                      </c:pt>
                      <c:pt idx="9">
                        <c:v>39</c:v>
                      </c:pt>
                      <c:pt idx="10">
                        <c:v>40</c:v>
                      </c:pt>
                      <c:pt idx="11">
                        <c:v>41</c:v>
                      </c:pt>
                      <c:pt idx="12">
                        <c:v>42</c:v>
                      </c:pt>
                      <c:pt idx="13">
                        <c:v>43</c:v>
                      </c:pt>
                      <c:pt idx="14">
                        <c:v>44</c:v>
                      </c:pt>
                      <c:pt idx="15">
                        <c:v>45</c:v>
                      </c:pt>
                      <c:pt idx="16">
                        <c:v>46</c:v>
                      </c:pt>
                      <c:pt idx="17">
                        <c:v>47</c:v>
                      </c:pt>
                      <c:pt idx="18">
                        <c:v>48</c:v>
                      </c:pt>
                      <c:pt idx="19">
                        <c:v>49</c:v>
                      </c:pt>
                      <c:pt idx="20">
                        <c:v>50</c:v>
                      </c:pt>
                      <c:pt idx="21">
                        <c:v>51</c:v>
                      </c:pt>
                      <c:pt idx="22">
                        <c:v>52</c:v>
                      </c:pt>
                      <c:pt idx="23">
                        <c:v>53</c:v>
                      </c:pt>
                      <c:pt idx="24">
                        <c:v>54</c:v>
                      </c:pt>
                      <c:pt idx="25">
                        <c:v>55</c:v>
                      </c:pt>
                      <c:pt idx="26">
                        <c:v>56</c:v>
                      </c:pt>
                      <c:pt idx="27">
                        <c:v>57</c:v>
                      </c:pt>
                      <c:pt idx="28">
                        <c:v>58</c:v>
                      </c:pt>
                      <c:pt idx="29">
                        <c:v>59</c:v>
                      </c:pt>
                      <c:pt idx="30">
                        <c:v>60</c:v>
                      </c:pt>
                      <c:pt idx="31">
                        <c:v>61</c:v>
                      </c:pt>
                      <c:pt idx="32">
                        <c:v>62</c:v>
                      </c:pt>
                      <c:pt idx="33">
                        <c:v>63</c:v>
                      </c:pt>
                      <c:pt idx="34">
                        <c:v>64</c:v>
                      </c:pt>
                      <c:pt idx="35">
                        <c:v>65</c:v>
                      </c:pt>
                      <c:pt idx="36">
                        <c:v>66</c:v>
                      </c:pt>
                      <c:pt idx="37">
                        <c:v>67</c:v>
                      </c:pt>
                      <c:pt idx="38">
                        <c:v>68</c:v>
                      </c:pt>
                      <c:pt idx="39">
                        <c:v>69</c:v>
                      </c:pt>
                      <c:pt idx="40">
                        <c:v>70</c:v>
                      </c:pt>
                      <c:pt idx="41">
                        <c:v>71</c:v>
                      </c:pt>
                      <c:pt idx="42">
                        <c:v>72</c:v>
                      </c:pt>
                      <c:pt idx="43">
                        <c:v>73</c:v>
                      </c:pt>
                      <c:pt idx="44">
                        <c:v>74</c:v>
                      </c:pt>
                      <c:pt idx="45">
                        <c:v>75</c:v>
                      </c:pt>
                      <c:pt idx="46">
                        <c:v>76</c:v>
                      </c:pt>
                      <c:pt idx="47">
                        <c:v>77</c:v>
                      </c:pt>
                      <c:pt idx="48">
                        <c:v>78</c:v>
                      </c:pt>
                      <c:pt idx="49">
                        <c:v>79</c:v>
                      </c:pt>
                      <c:pt idx="50">
                        <c:v>80</c:v>
                      </c:pt>
                      <c:pt idx="51">
                        <c:v>81</c:v>
                      </c:pt>
                      <c:pt idx="52">
                        <c:v>82</c:v>
                      </c:pt>
                      <c:pt idx="53">
                        <c:v>83</c:v>
                      </c:pt>
                      <c:pt idx="54">
                        <c:v>84</c:v>
                      </c:pt>
                      <c:pt idx="55">
                        <c:v>85</c:v>
                      </c:pt>
                      <c:pt idx="56">
                        <c:v>86</c:v>
                      </c:pt>
                      <c:pt idx="57">
                        <c:v>87</c:v>
                      </c:pt>
                      <c:pt idx="58">
                        <c:v>88</c:v>
                      </c:pt>
                      <c:pt idx="59">
                        <c:v>89</c:v>
                      </c:pt>
                      <c:pt idx="60">
                        <c:v>90</c:v>
                      </c:pt>
                      <c:pt idx="61">
                        <c:v>91</c:v>
                      </c:pt>
                      <c:pt idx="62">
                        <c:v>92</c:v>
                      </c:pt>
                      <c:pt idx="63">
                        <c:v>93</c:v>
                      </c:pt>
                      <c:pt idx="64">
                        <c:v>94</c:v>
                      </c:pt>
                      <c:pt idx="65">
                        <c:v>95</c:v>
                      </c:pt>
                      <c:pt idx="66">
                        <c:v>96</c:v>
                      </c:pt>
                      <c:pt idx="67">
                        <c:v>97</c:v>
                      </c:pt>
                      <c:pt idx="68">
                        <c:v>98</c:v>
                      </c:pt>
                      <c:pt idx="69">
                        <c:v>99</c:v>
                      </c:pt>
                      <c:pt idx="70">
                        <c:v>100</c:v>
                      </c:pt>
                      <c:pt idx="71">
                        <c:v>101</c:v>
                      </c:pt>
                      <c:pt idx="72">
                        <c:v>102</c:v>
                      </c:pt>
                      <c:pt idx="73">
                        <c:v>103</c:v>
                      </c:pt>
                      <c:pt idx="74">
                        <c:v>104</c:v>
                      </c:pt>
                      <c:pt idx="75">
                        <c:v>105</c:v>
                      </c:pt>
                      <c:pt idx="76">
                        <c:v>106</c:v>
                      </c:pt>
                      <c:pt idx="77">
                        <c:v>107</c:v>
                      </c:pt>
                      <c:pt idx="78">
                        <c:v>108</c:v>
                      </c:pt>
                      <c:pt idx="79">
                        <c:v>109</c:v>
                      </c:pt>
                      <c:pt idx="80">
                        <c:v>110</c:v>
                      </c:pt>
                      <c:pt idx="81">
                        <c:v>111</c:v>
                      </c:pt>
                      <c:pt idx="82">
                        <c:v>112</c:v>
                      </c:pt>
                      <c:pt idx="83">
                        <c:v>113</c:v>
                      </c:pt>
                      <c:pt idx="84">
                        <c:v>114</c:v>
                      </c:pt>
                      <c:pt idx="85">
                        <c:v>115</c:v>
                      </c:pt>
                      <c:pt idx="86">
                        <c:v>116</c:v>
                      </c:pt>
                      <c:pt idx="87">
                        <c:v>117</c:v>
                      </c:pt>
                      <c:pt idx="88">
                        <c:v>118</c:v>
                      </c:pt>
                      <c:pt idx="89">
                        <c:v>119</c:v>
                      </c:pt>
                      <c:pt idx="90">
                        <c:v>120</c:v>
                      </c:pt>
                      <c:pt idx="91">
                        <c:v>121</c:v>
                      </c:pt>
                      <c:pt idx="92">
                        <c:v>122</c:v>
                      </c:pt>
                      <c:pt idx="93">
                        <c:v>123</c:v>
                      </c:pt>
                      <c:pt idx="94">
                        <c:v>124</c:v>
                      </c:pt>
                      <c:pt idx="95">
                        <c:v>125</c:v>
                      </c:pt>
                      <c:pt idx="96">
                        <c:v>126</c:v>
                      </c:pt>
                      <c:pt idx="97">
                        <c:v>127</c:v>
                      </c:pt>
                      <c:pt idx="98">
                        <c:v>128</c:v>
                      </c:pt>
                      <c:pt idx="99">
                        <c:v>129</c:v>
                      </c:pt>
                      <c:pt idx="100">
                        <c:v>130</c:v>
                      </c:pt>
                      <c:pt idx="101">
                        <c:v>131</c:v>
                      </c:pt>
                      <c:pt idx="102">
                        <c:v>132</c:v>
                      </c:pt>
                      <c:pt idx="103">
                        <c:v>133</c:v>
                      </c:pt>
                      <c:pt idx="104">
                        <c:v>134</c:v>
                      </c:pt>
                      <c:pt idx="105">
                        <c:v>135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'QALY shortfall'!$C$18:$C$123</c15:sqref>
                        </c15:formulaRef>
                      </c:ext>
                    </c:extLst>
                    <c:numCache>
                      <c:formatCode>0</c:formatCode>
                      <c:ptCount val="106"/>
                      <c:pt idx="0">
                        <c:v>30</c:v>
                      </c:pt>
                      <c:pt idx="1">
                        <c:v>31</c:v>
                      </c:pt>
                      <c:pt idx="2">
                        <c:v>32</c:v>
                      </c:pt>
                      <c:pt idx="3">
                        <c:v>33</c:v>
                      </c:pt>
                      <c:pt idx="4">
                        <c:v>34</c:v>
                      </c:pt>
                      <c:pt idx="5">
                        <c:v>35</c:v>
                      </c:pt>
                      <c:pt idx="6">
                        <c:v>36</c:v>
                      </c:pt>
                      <c:pt idx="7">
                        <c:v>37</c:v>
                      </c:pt>
                      <c:pt idx="8">
                        <c:v>38</c:v>
                      </c:pt>
                      <c:pt idx="9">
                        <c:v>39</c:v>
                      </c:pt>
                      <c:pt idx="10">
                        <c:v>40</c:v>
                      </c:pt>
                      <c:pt idx="11">
                        <c:v>41</c:v>
                      </c:pt>
                      <c:pt idx="12">
                        <c:v>42</c:v>
                      </c:pt>
                      <c:pt idx="13">
                        <c:v>43</c:v>
                      </c:pt>
                      <c:pt idx="14">
                        <c:v>44</c:v>
                      </c:pt>
                      <c:pt idx="15">
                        <c:v>45</c:v>
                      </c:pt>
                      <c:pt idx="16">
                        <c:v>46</c:v>
                      </c:pt>
                      <c:pt idx="17">
                        <c:v>47</c:v>
                      </c:pt>
                      <c:pt idx="18">
                        <c:v>48</c:v>
                      </c:pt>
                      <c:pt idx="19">
                        <c:v>49</c:v>
                      </c:pt>
                      <c:pt idx="20">
                        <c:v>50</c:v>
                      </c:pt>
                      <c:pt idx="21">
                        <c:v>51</c:v>
                      </c:pt>
                      <c:pt idx="22">
                        <c:v>52</c:v>
                      </c:pt>
                      <c:pt idx="23">
                        <c:v>53</c:v>
                      </c:pt>
                      <c:pt idx="24">
                        <c:v>54</c:v>
                      </c:pt>
                      <c:pt idx="25">
                        <c:v>55</c:v>
                      </c:pt>
                      <c:pt idx="26">
                        <c:v>56</c:v>
                      </c:pt>
                      <c:pt idx="27">
                        <c:v>57</c:v>
                      </c:pt>
                      <c:pt idx="28">
                        <c:v>58</c:v>
                      </c:pt>
                      <c:pt idx="29">
                        <c:v>59</c:v>
                      </c:pt>
                      <c:pt idx="30">
                        <c:v>60</c:v>
                      </c:pt>
                      <c:pt idx="31">
                        <c:v>61</c:v>
                      </c:pt>
                      <c:pt idx="32">
                        <c:v>62</c:v>
                      </c:pt>
                      <c:pt idx="33">
                        <c:v>63</c:v>
                      </c:pt>
                      <c:pt idx="34">
                        <c:v>64</c:v>
                      </c:pt>
                      <c:pt idx="35">
                        <c:v>65</c:v>
                      </c:pt>
                      <c:pt idx="36">
                        <c:v>66</c:v>
                      </c:pt>
                      <c:pt idx="37">
                        <c:v>67</c:v>
                      </c:pt>
                      <c:pt idx="38">
                        <c:v>68</c:v>
                      </c:pt>
                      <c:pt idx="39">
                        <c:v>69</c:v>
                      </c:pt>
                      <c:pt idx="40">
                        <c:v>70</c:v>
                      </c:pt>
                      <c:pt idx="41">
                        <c:v>71</c:v>
                      </c:pt>
                      <c:pt idx="42">
                        <c:v>72</c:v>
                      </c:pt>
                      <c:pt idx="43">
                        <c:v>73</c:v>
                      </c:pt>
                      <c:pt idx="44">
                        <c:v>74</c:v>
                      </c:pt>
                      <c:pt idx="45">
                        <c:v>75</c:v>
                      </c:pt>
                      <c:pt idx="46">
                        <c:v>76</c:v>
                      </c:pt>
                      <c:pt idx="47">
                        <c:v>77</c:v>
                      </c:pt>
                      <c:pt idx="48">
                        <c:v>78</c:v>
                      </c:pt>
                      <c:pt idx="49">
                        <c:v>79</c:v>
                      </c:pt>
                      <c:pt idx="50">
                        <c:v>80</c:v>
                      </c:pt>
                      <c:pt idx="51">
                        <c:v>81</c:v>
                      </c:pt>
                      <c:pt idx="52">
                        <c:v>82</c:v>
                      </c:pt>
                      <c:pt idx="53">
                        <c:v>83</c:v>
                      </c:pt>
                      <c:pt idx="54">
                        <c:v>84</c:v>
                      </c:pt>
                      <c:pt idx="55">
                        <c:v>85</c:v>
                      </c:pt>
                      <c:pt idx="56">
                        <c:v>86</c:v>
                      </c:pt>
                      <c:pt idx="57">
                        <c:v>87</c:v>
                      </c:pt>
                      <c:pt idx="58">
                        <c:v>88</c:v>
                      </c:pt>
                      <c:pt idx="59">
                        <c:v>89</c:v>
                      </c:pt>
                      <c:pt idx="60">
                        <c:v>90</c:v>
                      </c:pt>
                      <c:pt idx="61">
                        <c:v>91</c:v>
                      </c:pt>
                      <c:pt idx="62">
                        <c:v>92</c:v>
                      </c:pt>
                      <c:pt idx="63">
                        <c:v>93</c:v>
                      </c:pt>
                      <c:pt idx="64">
                        <c:v>94</c:v>
                      </c:pt>
                      <c:pt idx="65">
                        <c:v>95</c:v>
                      </c:pt>
                      <c:pt idx="66">
                        <c:v>96</c:v>
                      </c:pt>
                      <c:pt idx="67">
                        <c:v>97</c:v>
                      </c:pt>
                      <c:pt idx="68">
                        <c:v>98</c:v>
                      </c:pt>
                      <c:pt idx="69">
                        <c:v>99</c:v>
                      </c:pt>
                      <c:pt idx="70">
                        <c:v>100</c:v>
                      </c:pt>
                      <c:pt idx="71">
                        <c:v>101</c:v>
                      </c:pt>
                      <c:pt idx="72">
                        <c:v>102</c:v>
                      </c:pt>
                      <c:pt idx="73">
                        <c:v>103</c:v>
                      </c:pt>
                      <c:pt idx="74">
                        <c:v>104</c:v>
                      </c:pt>
                      <c:pt idx="75">
                        <c:v>105</c:v>
                      </c:pt>
                      <c:pt idx="76">
                        <c:v>106</c:v>
                      </c:pt>
                      <c:pt idx="77">
                        <c:v>107</c:v>
                      </c:pt>
                      <c:pt idx="78">
                        <c:v>108</c:v>
                      </c:pt>
                      <c:pt idx="79">
                        <c:v>109</c:v>
                      </c:pt>
                      <c:pt idx="80">
                        <c:v>110</c:v>
                      </c:pt>
                      <c:pt idx="81">
                        <c:v>111</c:v>
                      </c:pt>
                      <c:pt idx="82">
                        <c:v>112</c:v>
                      </c:pt>
                      <c:pt idx="83">
                        <c:v>113</c:v>
                      </c:pt>
                      <c:pt idx="84">
                        <c:v>114</c:v>
                      </c:pt>
                      <c:pt idx="85">
                        <c:v>115</c:v>
                      </c:pt>
                      <c:pt idx="86">
                        <c:v>116</c:v>
                      </c:pt>
                      <c:pt idx="87">
                        <c:v>117</c:v>
                      </c:pt>
                      <c:pt idx="88">
                        <c:v>118</c:v>
                      </c:pt>
                      <c:pt idx="89">
                        <c:v>119</c:v>
                      </c:pt>
                      <c:pt idx="90">
                        <c:v>120</c:v>
                      </c:pt>
                      <c:pt idx="91">
                        <c:v>121</c:v>
                      </c:pt>
                      <c:pt idx="92">
                        <c:v>122</c:v>
                      </c:pt>
                      <c:pt idx="93">
                        <c:v>123</c:v>
                      </c:pt>
                      <c:pt idx="94">
                        <c:v>124</c:v>
                      </c:pt>
                      <c:pt idx="95">
                        <c:v>125</c:v>
                      </c:pt>
                      <c:pt idx="96">
                        <c:v>126</c:v>
                      </c:pt>
                      <c:pt idx="97">
                        <c:v>127</c:v>
                      </c:pt>
                      <c:pt idx="98">
                        <c:v>128</c:v>
                      </c:pt>
                      <c:pt idx="99">
                        <c:v>129</c:v>
                      </c:pt>
                      <c:pt idx="100">
                        <c:v>130</c:v>
                      </c:pt>
                      <c:pt idx="101">
                        <c:v>131</c:v>
                      </c:pt>
                      <c:pt idx="102">
                        <c:v>132</c:v>
                      </c:pt>
                      <c:pt idx="103">
                        <c:v>133</c:v>
                      </c:pt>
                      <c:pt idx="104">
                        <c:v>134</c:v>
                      </c:pt>
                      <c:pt idx="105">
                        <c:v>135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8F7-47E8-BC2A-92AFAF28A92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'QALY shortfall'!$F$16</c15:sqref>
                        </c15:formulaRef>
                      </c:ext>
                    </c:extLst>
                    <c:strCache>
                      <c:ptCount val="1"/>
                      <c:pt idx="0">
                        <c:v>Prob of death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'QALY shortfall'!$C$18:$C$123</c15:sqref>
                        </c15:formulaRef>
                      </c:ext>
                    </c:extLst>
                    <c:numCache>
                      <c:formatCode>0</c:formatCode>
                      <c:ptCount val="106"/>
                      <c:pt idx="0">
                        <c:v>30</c:v>
                      </c:pt>
                      <c:pt idx="1">
                        <c:v>31</c:v>
                      </c:pt>
                      <c:pt idx="2">
                        <c:v>32</c:v>
                      </c:pt>
                      <c:pt idx="3">
                        <c:v>33</c:v>
                      </c:pt>
                      <c:pt idx="4">
                        <c:v>34</c:v>
                      </c:pt>
                      <c:pt idx="5">
                        <c:v>35</c:v>
                      </c:pt>
                      <c:pt idx="6">
                        <c:v>36</c:v>
                      </c:pt>
                      <c:pt idx="7">
                        <c:v>37</c:v>
                      </c:pt>
                      <c:pt idx="8">
                        <c:v>38</c:v>
                      </c:pt>
                      <c:pt idx="9">
                        <c:v>39</c:v>
                      </c:pt>
                      <c:pt idx="10">
                        <c:v>40</c:v>
                      </c:pt>
                      <c:pt idx="11">
                        <c:v>41</c:v>
                      </c:pt>
                      <c:pt idx="12">
                        <c:v>42</c:v>
                      </c:pt>
                      <c:pt idx="13">
                        <c:v>43</c:v>
                      </c:pt>
                      <c:pt idx="14">
                        <c:v>44</c:v>
                      </c:pt>
                      <c:pt idx="15">
                        <c:v>45</c:v>
                      </c:pt>
                      <c:pt idx="16">
                        <c:v>46</c:v>
                      </c:pt>
                      <c:pt idx="17">
                        <c:v>47</c:v>
                      </c:pt>
                      <c:pt idx="18">
                        <c:v>48</c:v>
                      </c:pt>
                      <c:pt idx="19">
                        <c:v>49</c:v>
                      </c:pt>
                      <c:pt idx="20">
                        <c:v>50</c:v>
                      </c:pt>
                      <c:pt idx="21">
                        <c:v>51</c:v>
                      </c:pt>
                      <c:pt idx="22">
                        <c:v>52</c:v>
                      </c:pt>
                      <c:pt idx="23">
                        <c:v>53</c:v>
                      </c:pt>
                      <c:pt idx="24">
                        <c:v>54</c:v>
                      </c:pt>
                      <c:pt idx="25">
                        <c:v>55</c:v>
                      </c:pt>
                      <c:pt idx="26">
                        <c:v>56</c:v>
                      </c:pt>
                      <c:pt idx="27">
                        <c:v>57</c:v>
                      </c:pt>
                      <c:pt idx="28">
                        <c:v>58</c:v>
                      </c:pt>
                      <c:pt idx="29">
                        <c:v>59</c:v>
                      </c:pt>
                      <c:pt idx="30">
                        <c:v>60</c:v>
                      </c:pt>
                      <c:pt idx="31">
                        <c:v>61</c:v>
                      </c:pt>
                      <c:pt idx="32">
                        <c:v>62</c:v>
                      </c:pt>
                      <c:pt idx="33">
                        <c:v>63</c:v>
                      </c:pt>
                      <c:pt idx="34">
                        <c:v>64</c:v>
                      </c:pt>
                      <c:pt idx="35">
                        <c:v>65</c:v>
                      </c:pt>
                      <c:pt idx="36">
                        <c:v>66</c:v>
                      </c:pt>
                      <c:pt idx="37">
                        <c:v>67</c:v>
                      </c:pt>
                      <c:pt idx="38">
                        <c:v>68</c:v>
                      </c:pt>
                      <c:pt idx="39">
                        <c:v>69</c:v>
                      </c:pt>
                      <c:pt idx="40">
                        <c:v>70</c:v>
                      </c:pt>
                      <c:pt idx="41">
                        <c:v>71</c:v>
                      </c:pt>
                      <c:pt idx="42">
                        <c:v>72</c:v>
                      </c:pt>
                      <c:pt idx="43">
                        <c:v>73</c:v>
                      </c:pt>
                      <c:pt idx="44">
                        <c:v>74</c:v>
                      </c:pt>
                      <c:pt idx="45">
                        <c:v>75</c:v>
                      </c:pt>
                      <c:pt idx="46">
                        <c:v>76</c:v>
                      </c:pt>
                      <c:pt idx="47">
                        <c:v>77</c:v>
                      </c:pt>
                      <c:pt idx="48">
                        <c:v>78</c:v>
                      </c:pt>
                      <c:pt idx="49">
                        <c:v>79</c:v>
                      </c:pt>
                      <c:pt idx="50">
                        <c:v>80</c:v>
                      </c:pt>
                      <c:pt idx="51">
                        <c:v>81</c:v>
                      </c:pt>
                      <c:pt idx="52">
                        <c:v>82</c:v>
                      </c:pt>
                      <c:pt idx="53">
                        <c:v>83</c:v>
                      </c:pt>
                      <c:pt idx="54">
                        <c:v>84</c:v>
                      </c:pt>
                      <c:pt idx="55">
                        <c:v>85</c:v>
                      </c:pt>
                      <c:pt idx="56">
                        <c:v>86</c:v>
                      </c:pt>
                      <c:pt idx="57">
                        <c:v>87</c:v>
                      </c:pt>
                      <c:pt idx="58">
                        <c:v>88</c:v>
                      </c:pt>
                      <c:pt idx="59">
                        <c:v>89</c:v>
                      </c:pt>
                      <c:pt idx="60">
                        <c:v>90</c:v>
                      </c:pt>
                      <c:pt idx="61">
                        <c:v>91</c:v>
                      </c:pt>
                      <c:pt idx="62">
                        <c:v>92</c:v>
                      </c:pt>
                      <c:pt idx="63">
                        <c:v>93</c:v>
                      </c:pt>
                      <c:pt idx="64">
                        <c:v>94</c:v>
                      </c:pt>
                      <c:pt idx="65">
                        <c:v>95</c:v>
                      </c:pt>
                      <c:pt idx="66">
                        <c:v>96</c:v>
                      </c:pt>
                      <c:pt idx="67">
                        <c:v>97</c:v>
                      </c:pt>
                      <c:pt idx="68">
                        <c:v>98</c:v>
                      </c:pt>
                      <c:pt idx="69">
                        <c:v>99</c:v>
                      </c:pt>
                      <c:pt idx="70">
                        <c:v>100</c:v>
                      </c:pt>
                      <c:pt idx="71">
                        <c:v>101</c:v>
                      </c:pt>
                      <c:pt idx="72">
                        <c:v>102</c:v>
                      </c:pt>
                      <c:pt idx="73">
                        <c:v>103</c:v>
                      </c:pt>
                      <c:pt idx="74">
                        <c:v>104</c:v>
                      </c:pt>
                      <c:pt idx="75">
                        <c:v>105</c:v>
                      </c:pt>
                      <c:pt idx="76">
                        <c:v>106</c:v>
                      </c:pt>
                      <c:pt idx="77">
                        <c:v>107</c:v>
                      </c:pt>
                      <c:pt idx="78">
                        <c:v>108</c:v>
                      </c:pt>
                      <c:pt idx="79">
                        <c:v>109</c:v>
                      </c:pt>
                      <c:pt idx="80">
                        <c:v>110</c:v>
                      </c:pt>
                      <c:pt idx="81">
                        <c:v>111</c:v>
                      </c:pt>
                      <c:pt idx="82">
                        <c:v>112</c:v>
                      </c:pt>
                      <c:pt idx="83">
                        <c:v>113</c:v>
                      </c:pt>
                      <c:pt idx="84">
                        <c:v>114</c:v>
                      </c:pt>
                      <c:pt idx="85">
                        <c:v>115</c:v>
                      </c:pt>
                      <c:pt idx="86">
                        <c:v>116</c:v>
                      </c:pt>
                      <c:pt idx="87">
                        <c:v>117</c:v>
                      </c:pt>
                      <c:pt idx="88">
                        <c:v>118</c:v>
                      </c:pt>
                      <c:pt idx="89">
                        <c:v>119</c:v>
                      </c:pt>
                      <c:pt idx="90">
                        <c:v>120</c:v>
                      </c:pt>
                      <c:pt idx="91">
                        <c:v>121</c:v>
                      </c:pt>
                      <c:pt idx="92">
                        <c:v>122</c:v>
                      </c:pt>
                      <c:pt idx="93">
                        <c:v>123</c:v>
                      </c:pt>
                      <c:pt idx="94">
                        <c:v>124</c:v>
                      </c:pt>
                      <c:pt idx="95">
                        <c:v>125</c:v>
                      </c:pt>
                      <c:pt idx="96">
                        <c:v>126</c:v>
                      </c:pt>
                      <c:pt idx="97">
                        <c:v>127</c:v>
                      </c:pt>
                      <c:pt idx="98">
                        <c:v>128</c:v>
                      </c:pt>
                      <c:pt idx="99">
                        <c:v>129</c:v>
                      </c:pt>
                      <c:pt idx="100">
                        <c:v>130</c:v>
                      </c:pt>
                      <c:pt idx="101">
                        <c:v>131</c:v>
                      </c:pt>
                      <c:pt idx="102">
                        <c:v>132</c:v>
                      </c:pt>
                      <c:pt idx="103">
                        <c:v>133</c:v>
                      </c:pt>
                      <c:pt idx="104">
                        <c:v>134</c:v>
                      </c:pt>
                      <c:pt idx="105">
                        <c:v>135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'QALY shortfall'!$F$18:$F$123</c15:sqref>
                        </c15:formulaRef>
                      </c:ext>
                    </c:extLst>
                    <c:numCache>
                      <c:formatCode>0.00000</c:formatCode>
                      <c:ptCount val="106"/>
                      <c:pt idx="0">
                        <c:v>5.8766670000000006E-4</c:v>
                      </c:pt>
                      <c:pt idx="1">
                        <c:v>6.3644755000000003E-4</c:v>
                      </c:pt>
                      <c:pt idx="2">
                        <c:v>6.8998460000000003E-4</c:v>
                      </c:pt>
                      <c:pt idx="3">
                        <c:v>7.4687319999999996E-4</c:v>
                      </c:pt>
                      <c:pt idx="4">
                        <c:v>8.066315000000001E-4</c:v>
                      </c:pt>
                      <c:pt idx="5">
                        <c:v>8.6864555000000011E-4</c:v>
                      </c:pt>
                      <c:pt idx="6">
                        <c:v>9.325599E-4</c:v>
                      </c:pt>
                      <c:pt idx="7">
                        <c:v>9.9808820000000012E-4</c:v>
                      </c:pt>
                      <c:pt idx="8">
                        <c:v>1.0656496000000001E-3</c:v>
                      </c:pt>
                      <c:pt idx="9">
                        <c:v>1.1378916499999998E-3</c:v>
                      </c:pt>
                      <c:pt idx="10">
                        <c:v>1.21853375E-3</c:v>
                      </c:pt>
                      <c:pt idx="11">
                        <c:v>1.3109927E-3</c:v>
                      </c:pt>
                      <c:pt idx="12">
                        <c:v>1.41718795E-3</c:v>
                      </c:pt>
                      <c:pt idx="13">
                        <c:v>1.5391776999999999E-3</c:v>
                      </c:pt>
                      <c:pt idx="14">
                        <c:v>1.6795294000000001E-3</c:v>
                      </c:pt>
                      <c:pt idx="15">
                        <c:v>1.8414410999999999E-3</c:v>
                      </c:pt>
                      <c:pt idx="16">
                        <c:v>2.0286497000000002E-3</c:v>
                      </c:pt>
                      <c:pt idx="17">
                        <c:v>2.2440284E-3</c:v>
                      </c:pt>
                      <c:pt idx="18">
                        <c:v>2.4893353999999998E-3</c:v>
                      </c:pt>
                      <c:pt idx="19">
                        <c:v>2.7658263500000002E-3</c:v>
                      </c:pt>
                      <c:pt idx="20">
                        <c:v>3.0736542000000004E-3</c:v>
                      </c:pt>
                      <c:pt idx="21">
                        <c:v>3.4115258500000004E-3</c:v>
                      </c:pt>
                      <c:pt idx="22">
                        <c:v>3.7773730000000001E-3</c:v>
                      </c:pt>
                      <c:pt idx="23">
                        <c:v>4.1727826000000001E-3</c:v>
                      </c:pt>
                      <c:pt idx="24">
                        <c:v>4.6013267999999996E-3</c:v>
                      </c:pt>
                      <c:pt idx="25">
                        <c:v>5.0681175999999998E-3</c:v>
                      </c:pt>
                      <c:pt idx="26">
                        <c:v>5.5818657499999997E-3</c:v>
                      </c:pt>
                      <c:pt idx="27">
                        <c:v>6.1542206999999991E-3</c:v>
                      </c:pt>
                      <c:pt idx="28">
                        <c:v>6.7971935999999993E-3</c:v>
                      </c:pt>
                      <c:pt idx="29">
                        <c:v>7.5192436500000001E-3</c:v>
                      </c:pt>
                      <c:pt idx="30">
                        <c:v>8.3288790499999998E-3</c:v>
                      </c:pt>
                      <c:pt idx="31">
                        <c:v>9.2323522499999991E-3</c:v>
                      </c:pt>
                      <c:pt idx="32">
                        <c:v>1.0230859849999999E-2</c:v>
                      </c:pt>
                      <c:pt idx="33">
                        <c:v>1.13224316E-2</c:v>
                      </c:pt>
                      <c:pt idx="34">
                        <c:v>1.250784395E-2</c:v>
                      </c:pt>
                      <c:pt idx="35">
                        <c:v>1.3792298349999999E-2</c:v>
                      </c:pt>
                      <c:pt idx="36">
                        <c:v>1.5182032849999999E-2</c:v>
                      </c:pt>
                      <c:pt idx="37">
                        <c:v>1.6692905399999999E-2</c:v>
                      </c:pt>
                      <c:pt idx="38">
                        <c:v>1.8350853149999999E-2</c:v>
                      </c:pt>
                      <c:pt idx="39">
                        <c:v>2.0185487449999998E-2</c:v>
                      </c:pt>
                      <c:pt idx="40">
                        <c:v>2.2208171950000001E-2</c:v>
                      </c:pt>
                      <c:pt idx="41">
                        <c:v>2.4418902700000002E-2</c:v>
                      </c:pt>
                      <c:pt idx="42">
                        <c:v>2.68245246E-2</c:v>
                      </c:pt>
                      <c:pt idx="43">
                        <c:v>2.9478918399999998E-2</c:v>
                      </c:pt>
                      <c:pt idx="44">
                        <c:v>3.2462992650000001E-2</c:v>
                      </c:pt>
                      <c:pt idx="45">
                        <c:v>3.5845993399999998E-2</c:v>
                      </c:pt>
                      <c:pt idx="46">
                        <c:v>3.9678397949999999E-2</c:v>
                      </c:pt>
                      <c:pt idx="47">
                        <c:v>4.4002515650000004E-2</c:v>
                      </c:pt>
                      <c:pt idx="48">
                        <c:v>4.8870385449999998E-2</c:v>
                      </c:pt>
                      <c:pt idx="49">
                        <c:v>5.4347286950000004E-2</c:v>
                      </c:pt>
                      <c:pt idx="50">
                        <c:v>6.049953575E-2</c:v>
                      </c:pt>
                      <c:pt idx="51">
                        <c:v>6.7432684600000001E-2</c:v>
                      </c:pt>
                      <c:pt idx="52">
                        <c:v>7.5372572249999992E-2</c:v>
                      </c:pt>
                      <c:pt idx="53">
                        <c:v>8.4495054850000001E-2</c:v>
                      </c:pt>
                      <c:pt idx="54">
                        <c:v>9.4892257300000005E-2</c:v>
                      </c:pt>
                      <c:pt idx="55">
                        <c:v>0.10654045384999999</c:v>
                      </c:pt>
                      <c:pt idx="56">
                        <c:v>0.11949067839999999</c:v>
                      </c:pt>
                      <c:pt idx="57">
                        <c:v>0.13374470864999999</c:v>
                      </c:pt>
                      <c:pt idx="58">
                        <c:v>0.14928463660000002</c:v>
                      </c:pt>
                      <c:pt idx="59">
                        <c:v>0.1660708857</c:v>
                      </c:pt>
                      <c:pt idx="60">
                        <c:v>0.18404333299999998</c:v>
                      </c:pt>
                      <c:pt idx="61">
                        <c:v>0.20308972935000003</c:v>
                      </c:pt>
                      <c:pt idx="62">
                        <c:v>0.22373980724999998</c:v>
                      </c:pt>
                      <c:pt idx="63">
                        <c:v>0.24550517904999999</c:v>
                      </c:pt>
                      <c:pt idx="64">
                        <c:v>0.26822588785000001</c:v>
                      </c:pt>
                      <c:pt idx="65">
                        <c:v>0.29170573555000001</c:v>
                      </c:pt>
                      <c:pt idx="66">
                        <c:v>0.3157178075</c:v>
                      </c:pt>
                      <c:pt idx="67">
                        <c:v>0.34001252895</c:v>
                      </c:pt>
                      <c:pt idx="68">
                        <c:v>0.36432772294999999</c:v>
                      </c:pt>
                      <c:pt idx="69">
                        <c:v>0.38839984550000001</c:v>
                      </c:pt>
                      <c:pt idx="70">
                        <c:v>0.41197538815000001</c:v>
                      </c:pt>
                      <c:pt idx="71">
                        <c:v>0.43482140554999998</c:v>
                      </c:pt>
                      <c:pt idx="72">
                        <c:v>0.45673425665</c:v>
                      </c:pt>
                      <c:pt idx="73">
                        <c:v>0.47754590790000001</c:v>
                      </c:pt>
                      <c:pt idx="74">
                        <c:v>0.49712748779999999</c:v>
                      </c:pt>
                      <c:pt idx="75">
                        <c:v>1</c:v>
                      </c:pt>
                      <c:pt idx="76">
                        <c:v>1</c:v>
                      </c:pt>
                      <c:pt idx="77">
                        <c:v>1</c:v>
                      </c:pt>
                      <c:pt idx="78">
                        <c:v>1</c:v>
                      </c:pt>
                      <c:pt idx="79">
                        <c:v>1</c:v>
                      </c:pt>
                      <c:pt idx="80">
                        <c:v>1</c:v>
                      </c:pt>
                      <c:pt idx="81">
                        <c:v>1</c:v>
                      </c:pt>
                      <c:pt idx="82">
                        <c:v>1</c:v>
                      </c:pt>
                      <c:pt idx="83">
                        <c:v>1</c:v>
                      </c:pt>
                      <c:pt idx="84">
                        <c:v>1</c:v>
                      </c:pt>
                      <c:pt idx="85">
                        <c:v>1</c:v>
                      </c:pt>
                      <c:pt idx="86">
                        <c:v>1</c:v>
                      </c:pt>
                      <c:pt idx="87">
                        <c:v>1</c:v>
                      </c:pt>
                      <c:pt idx="88">
                        <c:v>1</c:v>
                      </c:pt>
                      <c:pt idx="89">
                        <c:v>1</c:v>
                      </c:pt>
                      <c:pt idx="90">
                        <c:v>1</c:v>
                      </c:pt>
                      <c:pt idx="91">
                        <c:v>1</c:v>
                      </c:pt>
                      <c:pt idx="92">
                        <c:v>1</c:v>
                      </c:pt>
                      <c:pt idx="93">
                        <c:v>1</c:v>
                      </c:pt>
                      <c:pt idx="94">
                        <c:v>1</c:v>
                      </c:pt>
                      <c:pt idx="95">
                        <c:v>1</c:v>
                      </c:pt>
                      <c:pt idx="96">
                        <c:v>1</c:v>
                      </c:pt>
                      <c:pt idx="97">
                        <c:v>1</c:v>
                      </c:pt>
                      <c:pt idx="98">
                        <c:v>1</c:v>
                      </c:pt>
                      <c:pt idx="99">
                        <c:v>1</c:v>
                      </c:pt>
                      <c:pt idx="100">
                        <c:v>1</c:v>
                      </c:pt>
                      <c:pt idx="101">
                        <c:v>1</c:v>
                      </c:pt>
                      <c:pt idx="102">
                        <c:v>1</c:v>
                      </c:pt>
                      <c:pt idx="103">
                        <c:v>1</c:v>
                      </c:pt>
                      <c:pt idx="104">
                        <c:v>1</c:v>
                      </c:pt>
                      <c:pt idx="105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F7-47E8-BC2A-92AFAF28A92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'QALY shortfall'!$G$16</c15:sqref>
                        </c15:formulaRef>
                      </c:ext>
                    </c:extLst>
                    <c:strCache>
                      <c:ptCount val="1"/>
                      <c:pt idx="0">
                        <c:v>S(t)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'QALY shortfall'!$C$18:$C$123</c15:sqref>
                        </c15:formulaRef>
                      </c:ext>
                    </c:extLst>
                    <c:numCache>
                      <c:formatCode>0</c:formatCode>
                      <c:ptCount val="106"/>
                      <c:pt idx="0">
                        <c:v>30</c:v>
                      </c:pt>
                      <c:pt idx="1">
                        <c:v>31</c:v>
                      </c:pt>
                      <c:pt idx="2">
                        <c:v>32</c:v>
                      </c:pt>
                      <c:pt idx="3">
                        <c:v>33</c:v>
                      </c:pt>
                      <c:pt idx="4">
                        <c:v>34</c:v>
                      </c:pt>
                      <c:pt idx="5">
                        <c:v>35</c:v>
                      </c:pt>
                      <c:pt idx="6">
                        <c:v>36</c:v>
                      </c:pt>
                      <c:pt idx="7">
                        <c:v>37</c:v>
                      </c:pt>
                      <c:pt idx="8">
                        <c:v>38</c:v>
                      </c:pt>
                      <c:pt idx="9">
                        <c:v>39</c:v>
                      </c:pt>
                      <c:pt idx="10">
                        <c:v>40</c:v>
                      </c:pt>
                      <c:pt idx="11">
                        <c:v>41</c:v>
                      </c:pt>
                      <c:pt idx="12">
                        <c:v>42</c:v>
                      </c:pt>
                      <c:pt idx="13">
                        <c:v>43</c:v>
                      </c:pt>
                      <c:pt idx="14">
                        <c:v>44</c:v>
                      </c:pt>
                      <c:pt idx="15">
                        <c:v>45</c:v>
                      </c:pt>
                      <c:pt idx="16">
                        <c:v>46</c:v>
                      </c:pt>
                      <c:pt idx="17">
                        <c:v>47</c:v>
                      </c:pt>
                      <c:pt idx="18">
                        <c:v>48</c:v>
                      </c:pt>
                      <c:pt idx="19">
                        <c:v>49</c:v>
                      </c:pt>
                      <c:pt idx="20">
                        <c:v>50</c:v>
                      </c:pt>
                      <c:pt idx="21">
                        <c:v>51</c:v>
                      </c:pt>
                      <c:pt idx="22">
                        <c:v>52</c:v>
                      </c:pt>
                      <c:pt idx="23">
                        <c:v>53</c:v>
                      </c:pt>
                      <c:pt idx="24">
                        <c:v>54</c:v>
                      </c:pt>
                      <c:pt idx="25">
                        <c:v>55</c:v>
                      </c:pt>
                      <c:pt idx="26">
                        <c:v>56</c:v>
                      </c:pt>
                      <c:pt idx="27">
                        <c:v>57</c:v>
                      </c:pt>
                      <c:pt idx="28">
                        <c:v>58</c:v>
                      </c:pt>
                      <c:pt idx="29">
                        <c:v>59</c:v>
                      </c:pt>
                      <c:pt idx="30">
                        <c:v>60</c:v>
                      </c:pt>
                      <c:pt idx="31">
                        <c:v>61</c:v>
                      </c:pt>
                      <c:pt idx="32">
                        <c:v>62</c:v>
                      </c:pt>
                      <c:pt idx="33">
                        <c:v>63</c:v>
                      </c:pt>
                      <c:pt idx="34">
                        <c:v>64</c:v>
                      </c:pt>
                      <c:pt idx="35">
                        <c:v>65</c:v>
                      </c:pt>
                      <c:pt idx="36">
                        <c:v>66</c:v>
                      </c:pt>
                      <c:pt idx="37">
                        <c:v>67</c:v>
                      </c:pt>
                      <c:pt idx="38">
                        <c:v>68</c:v>
                      </c:pt>
                      <c:pt idx="39">
                        <c:v>69</c:v>
                      </c:pt>
                      <c:pt idx="40">
                        <c:v>70</c:v>
                      </c:pt>
                      <c:pt idx="41">
                        <c:v>71</c:v>
                      </c:pt>
                      <c:pt idx="42">
                        <c:v>72</c:v>
                      </c:pt>
                      <c:pt idx="43">
                        <c:v>73</c:v>
                      </c:pt>
                      <c:pt idx="44">
                        <c:v>74</c:v>
                      </c:pt>
                      <c:pt idx="45">
                        <c:v>75</c:v>
                      </c:pt>
                      <c:pt idx="46">
                        <c:v>76</c:v>
                      </c:pt>
                      <c:pt idx="47">
                        <c:v>77</c:v>
                      </c:pt>
                      <c:pt idx="48">
                        <c:v>78</c:v>
                      </c:pt>
                      <c:pt idx="49">
                        <c:v>79</c:v>
                      </c:pt>
                      <c:pt idx="50">
                        <c:v>80</c:v>
                      </c:pt>
                      <c:pt idx="51">
                        <c:v>81</c:v>
                      </c:pt>
                      <c:pt idx="52">
                        <c:v>82</c:v>
                      </c:pt>
                      <c:pt idx="53">
                        <c:v>83</c:v>
                      </c:pt>
                      <c:pt idx="54">
                        <c:v>84</c:v>
                      </c:pt>
                      <c:pt idx="55">
                        <c:v>85</c:v>
                      </c:pt>
                      <c:pt idx="56">
                        <c:v>86</c:v>
                      </c:pt>
                      <c:pt idx="57">
                        <c:v>87</c:v>
                      </c:pt>
                      <c:pt idx="58">
                        <c:v>88</c:v>
                      </c:pt>
                      <c:pt idx="59">
                        <c:v>89</c:v>
                      </c:pt>
                      <c:pt idx="60">
                        <c:v>90</c:v>
                      </c:pt>
                      <c:pt idx="61">
                        <c:v>91</c:v>
                      </c:pt>
                      <c:pt idx="62">
                        <c:v>92</c:v>
                      </c:pt>
                      <c:pt idx="63">
                        <c:v>93</c:v>
                      </c:pt>
                      <c:pt idx="64">
                        <c:v>94</c:v>
                      </c:pt>
                      <c:pt idx="65">
                        <c:v>95</c:v>
                      </c:pt>
                      <c:pt idx="66">
                        <c:v>96</c:v>
                      </c:pt>
                      <c:pt idx="67">
                        <c:v>97</c:v>
                      </c:pt>
                      <c:pt idx="68">
                        <c:v>98</c:v>
                      </c:pt>
                      <c:pt idx="69">
                        <c:v>99</c:v>
                      </c:pt>
                      <c:pt idx="70">
                        <c:v>100</c:v>
                      </c:pt>
                      <c:pt idx="71">
                        <c:v>101</c:v>
                      </c:pt>
                      <c:pt idx="72">
                        <c:v>102</c:v>
                      </c:pt>
                      <c:pt idx="73">
                        <c:v>103</c:v>
                      </c:pt>
                      <c:pt idx="74">
                        <c:v>104</c:v>
                      </c:pt>
                      <c:pt idx="75">
                        <c:v>105</c:v>
                      </c:pt>
                      <c:pt idx="76">
                        <c:v>106</c:v>
                      </c:pt>
                      <c:pt idx="77">
                        <c:v>107</c:v>
                      </c:pt>
                      <c:pt idx="78">
                        <c:v>108</c:v>
                      </c:pt>
                      <c:pt idx="79">
                        <c:v>109</c:v>
                      </c:pt>
                      <c:pt idx="80">
                        <c:v>110</c:v>
                      </c:pt>
                      <c:pt idx="81">
                        <c:v>111</c:v>
                      </c:pt>
                      <c:pt idx="82">
                        <c:v>112</c:v>
                      </c:pt>
                      <c:pt idx="83">
                        <c:v>113</c:v>
                      </c:pt>
                      <c:pt idx="84">
                        <c:v>114</c:v>
                      </c:pt>
                      <c:pt idx="85">
                        <c:v>115</c:v>
                      </c:pt>
                      <c:pt idx="86">
                        <c:v>116</c:v>
                      </c:pt>
                      <c:pt idx="87">
                        <c:v>117</c:v>
                      </c:pt>
                      <c:pt idx="88">
                        <c:v>118</c:v>
                      </c:pt>
                      <c:pt idx="89">
                        <c:v>119</c:v>
                      </c:pt>
                      <c:pt idx="90">
                        <c:v>120</c:v>
                      </c:pt>
                      <c:pt idx="91">
                        <c:v>121</c:v>
                      </c:pt>
                      <c:pt idx="92">
                        <c:v>122</c:v>
                      </c:pt>
                      <c:pt idx="93">
                        <c:v>123</c:v>
                      </c:pt>
                      <c:pt idx="94">
                        <c:v>124</c:v>
                      </c:pt>
                      <c:pt idx="95">
                        <c:v>125</c:v>
                      </c:pt>
                      <c:pt idx="96">
                        <c:v>126</c:v>
                      </c:pt>
                      <c:pt idx="97">
                        <c:v>127</c:v>
                      </c:pt>
                      <c:pt idx="98">
                        <c:v>128</c:v>
                      </c:pt>
                      <c:pt idx="99">
                        <c:v>129</c:v>
                      </c:pt>
                      <c:pt idx="100">
                        <c:v>130</c:v>
                      </c:pt>
                      <c:pt idx="101">
                        <c:v>131</c:v>
                      </c:pt>
                      <c:pt idx="102">
                        <c:v>132</c:v>
                      </c:pt>
                      <c:pt idx="103">
                        <c:v>133</c:v>
                      </c:pt>
                      <c:pt idx="104">
                        <c:v>134</c:v>
                      </c:pt>
                      <c:pt idx="105">
                        <c:v>135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'QALY shortfall'!$G$18:$G$123</c15:sqref>
                        </c15:formulaRef>
                      </c:ext>
                    </c:extLst>
                    <c:numCache>
                      <c:formatCode>0.000</c:formatCode>
                      <c:ptCount val="106"/>
                      <c:pt idx="0">
                        <c:v>0.99941233330000001</c:v>
                      </c:pt>
                      <c:pt idx="1">
                        <c:v>0.99877625976903139</c:v>
                      </c:pt>
                      <c:pt idx="2">
                        <c:v>0.99808711953094509</c:v>
                      </c:pt>
                      <c:pt idx="3">
                        <c:v>0.99734167501010218</c:v>
                      </c:pt>
                      <c:pt idx="4">
                        <c:v>0.9965371877987762</c:v>
                      </c:pt>
                      <c:pt idx="5">
                        <c:v>0.99567155020518527</c:v>
                      </c:pt>
                      <c:pt idx="6">
                        <c:v>0.99474302684389315</c:v>
                      </c:pt>
                      <c:pt idx="7">
                        <c:v>0.99375018556676797</c:v>
                      </c:pt>
                      <c:pt idx="8">
                        <c:v>0.99269119607901879</c:v>
                      </c:pt>
                      <c:pt idx="9">
                        <c:v>0.99156162105597201</c:v>
                      </c:pt>
                      <c:pt idx="10">
                        <c:v>0.99035336975551058</c:v>
                      </c:pt>
                      <c:pt idx="11">
                        <c:v>0.98905502371734066</c:v>
                      </c:pt>
                      <c:pt idx="12">
                        <c:v>0.9876533468558415</c:v>
                      </c:pt>
                      <c:pt idx="13">
                        <c:v>0.98613317284903057</c:v>
                      </c:pt>
                      <c:pt idx="14">
                        <c:v>0.98447693319291529</c:v>
                      </c:pt>
                      <c:pt idx="15">
                        <c:v>0.982664076906132</c:v>
                      </c:pt>
                      <c:pt idx="16">
                        <c:v>0.98067059572131554</c:v>
                      </c:pt>
                      <c:pt idx="17">
                        <c:v>0.9784699430534719</c:v>
                      </c:pt>
                      <c:pt idx="18">
                        <c:v>0.976034203186393</c:v>
                      </c:pt>
                      <c:pt idx="19">
                        <c:v>0.97333466206871877</c:v>
                      </c:pt>
                      <c:pt idx="20">
                        <c:v>0.97034296789664565</c:v>
                      </c:pt>
                      <c:pt idx="21">
                        <c:v>0.96703261777830052</c:v>
                      </c:pt>
                      <c:pt idx="22">
                        <c:v>0.96337977487778537</c:v>
                      </c:pt>
                      <c:pt idx="23">
                        <c:v>0.95935980051598346</c:v>
                      </c:pt>
                      <c:pt idx="24">
                        <c:v>0.9549454725550266</c:v>
                      </c:pt>
                      <c:pt idx="25">
                        <c:v>0.95010569659853017</c:v>
                      </c:pt>
                      <c:pt idx="26">
                        <c:v>0.94480233415180692</c:v>
                      </c:pt>
                      <c:pt idx="27">
                        <c:v>0.9389878120695615</c:v>
                      </c:pt>
                      <c:pt idx="28">
                        <c:v>0.93260533012288427</c:v>
                      </c:pt>
                      <c:pt idx="29">
                        <c:v>0.92559284341640158</c:v>
                      </c:pt>
                      <c:pt idx="30">
                        <c:v>0.91788369257404079</c:v>
                      </c:pt>
                      <c:pt idx="31">
                        <c:v>0.90940946699966652</c:v>
                      </c:pt>
                      <c:pt idx="32">
                        <c:v>0.90010542619652967</c:v>
                      </c:pt>
                      <c:pt idx="33">
                        <c:v>0.88991404407563057</c:v>
                      </c:pt>
                      <c:pt idx="34">
                        <c:v>0.87878313808341912</c:v>
                      </c:pt>
                      <c:pt idx="35">
                        <c:v>0.86666269885802338</c:v>
                      </c:pt>
                      <c:pt idx="36">
                        <c:v>0.85350499729409124</c:v>
                      </c:pt>
                      <c:pt idx="37">
                        <c:v>0.83925751911583368</c:v>
                      </c:pt>
                      <c:pt idx="38">
                        <c:v>0.82385642762750577</c:v>
                      </c:pt>
                      <c:pt idx="39">
                        <c:v>0.8072264840470289</c:v>
                      </c:pt>
                      <c:pt idx="40">
                        <c:v>0.78929945948671854</c:v>
                      </c:pt>
                      <c:pt idx="41">
                        <c:v>0.77002563278434977</c:v>
                      </c:pt>
                      <c:pt idx="42">
                        <c:v>0.74937006125509542</c:v>
                      </c:pt>
                      <c:pt idx="43">
                        <c:v>0.7272794423679535</c:v>
                      </c:pt>
                      <c:pt idx="44">
                        <c:v>0.7036697751758666</c:v>
                      </c:pt>
                      <c:pt idx="45">
                        <c:v>0.67844603305913309</c:v>
                      </c:pt>
                      <c:pt idx="46">
                        <c:v>0.65152638137181396</c:v>
                      </c:pt>
                      <c:pt idx="47">
                        <c:v>0.62285758157911286</c:v>
                      </c:pt>
                      <c:pt idx="48">
                        <c:v>0.59241829148688685</c:v>
                      </c:pt>
                      <c:pt idx="49">
                        <c:v>0.56022196460502027</c:v>
                      </c:pt>
                      <c:pt idx="50">
                        <c:v>0.52632879582946357</c:v>
                      </c:pt>
                      <c:pt idx="51">
                        <c:v>0.49083703214439756</c:v>
                      </c:pt>
                      <c:pt idx="52">
                        <c:v>0.45384138247611838</c:v>
                      </c:pt>
                      <c:pt idx="53">
                        <c:v>0.41549402997059892</c:v>
                      </c:pt>
                      <c:pt idx="54">
                        <c:v>0.37606686357201496</c:v>
                      </c:pt>
                      <c:pt idx="55">
                        <c:v>0.33600052924910645</c:v>
                      </c:pt>
                      <c:pt idx="56">
                        <c:v>0.29585159806637168</c:v>
                      </c:pt>
                      <c:pt idx="57">
                        <c:v>0.25628301227934791</c:v>
                      </c:pt>
                      <c:pt idx="58">
                        <c:v>0.21802389592447211</c:v>
                      </c:pt>
                      <c:pt idx="59">
                        <c:v>0.18181647442453042</c:v>
                      </c:pt>
                      <c:pt idx="60">
                        <c:v>0.14835436447713057</c:v>
                      </c:pt>
                      <c:pt idx="61">
                        <c:v>0.11822511674757887</c:v>
                      </c:pt>
                      <c:pt idx="62">
                        <c:v>9.1773451914366824E-2</c:v>
                      </c:pt>
                      <c:pt idx="63">
                        <c:v>6.9242594170093624E-2</c:v>
                      </c:pt>
                      <c:pt idx="64">
                        <c:v>5.0669937871783026E-2</c:v>
                      </c:pt>
                      <c:pt idx="65">
                        <c:v>3.5889226374621754E-2</c:v>
                      </c:pt>
                      <c:pt idx="66">
                        <c:v>2.4558358510755E-2</c:v>
                      </c:pt>
                      <c:pt idx="67">
                        <c:v>1.6208208926652437E-2</c:v>
                      </c:pt>
                      <c:pt idx="68">
                        <c:v>1.0303109075307293E-2</c:v>
                      </c:pt>
                      <c:pt idx="69">
                        <c:v>6.3013831022882931E-3</c:v>
                      </c:pt>
                      <c:pt idx="70">
                        <c:v>3.7053683528412225E-3</c:v>
                      </c:pt>
                      <c:pt idx="71">
                        <c:v>2.094194877578314E-3</c:v>
                      </c:pt>
                      <c:pt idx="72">
                        <c:v>1.1377043368873451E-3</c:v>
                      </c:pt>
                      <c:pt idx="73">
                        <c:v>5.9439828640671041E-4</c:v>
                      </c:pt>
                      <c:pt idx="74">
                        <c:v>2.9890655953271756E-4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0</c:v>
                      </c:pt>
                      <c:pt idx="102">
                        <c:v>0</c:v>
                      </c:pt>
                      <c:pt idx="103">
                        <c:v>0</c:v>
                      </c:pt>
                      <c:pt idx="104">
                        <c:v>0</c:v>
                      </c:pt>
                      <c:pt idx="105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18F7-47E8-BC2A-92AFAF28A92E}"/>
                  </c:ext>
                </c:extLst>
              </c15:ser>
            </c15:filteredLineSeries>
          </c:ext>
        </c:extLst>
      </c:lineChart>
      <c:catAx>
        <c:axId val="404820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4820888"/>
        <c:crosses val="autoZero"/>
        <c:auto val="1"/>
        <c:lblAlgn val="ctr"/>
        <c:lblOffset val="100"/>
        <c:noMultiLvlLbl val="0"/>
      </c:catAx>
      <c:valAx>
        <c:axId val="4048208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QALY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482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46577</xdr:colOff>
      <xdr:row>4</xdr:row>
      <xdr:rowOff>37136</xdr:rowOff>
    </xdr:from>
    <xdr:to>
      <xdr:col>23</xdr:col>
      <xdr:colOff>570014</xdr:colOff>
      <xdr:row>23</xdr:row>
      <xdr:rowOff>159765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C6BD0D0-EFC1-0A56-C368-A118EFD3A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6653" y="702680"/>
          <a:ext cx="5384804" cy="3247794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15</xdr:col>
      <xdr:colOff>45323</xdr:colOff>
      <xdr:row>25</xdr:row>
      <xdr:rowOff>43542</xdr:rowOff>
    </xdr:from>
    <xdr:to>
      <xdr:col>22</xdr:col>
      <xdr:colOff>350122</xdr:colOff>
      <xdr:row>41</xdr:row>
      <xdr:rowOff>104501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77C50A4-8595-CC6E-03CA-F370549780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27</xdr:col>
      <xdr:colOff>112124</xdr:colOff>
      <xdr:row>4</xdr:row>
      <xdr:rowOff>101991</xdr:rowOff>
    </xdr:from>
    <xdr:to>
      <xdr:col>38</xdr:col>
      <xdr:colOff>262671</xdr:colOff>
      <xdr:row>24</xdr:row>
      <xdr:rowOff>583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F49EC25-0C40-E8B4-B8BA-6FF593704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6023" y="767535"/>
          <a:ext cx="6834926" cy="3187732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12</xdr:col>
      <xdr:colOff>76899</xdr:colOff>
      <xdr:row>45</xdr:row>
      <xdr:rowOff>153798</xdr:rowOff>
    </xdr:from>
    <xdr:to>
      <xdr:col>19</xdr:col>
      <xdr:colOff>381699</xdr:colOff>
      <xdr:row>62</xdr:row>
      <xdr:rowOff>46977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9FAC43EF-5357-42DE-9DA2-B8B8B6AB4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zso.cz/csu/czso/podminky_pro_vyuzivani_a_dalsi_zverejnovani_statistickych_udaju_csu" TargetMode="External"/><Relationship Id="rId1" Type="http://schemas.openxmlformats.org/officeDocument/2006/relationships/hyperlink" Target="https://vdb.czso.cz/vdbvo2/faces/cs/index.jsf?page=vystup-objekt&amp;z=T&amp;f=TABULKA&amp;skupId=2462&amp;katalog=32592&amp;pvo=DEMD003-CR&amp;&amp;c=v3~8__RP2022&amp;str=v138&amp;kodjaz=203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zso.cz/csu/czso/podminky_pro_vyuzivani_a_dalsi_zverejnovani_statistickych_udaju_csu" TargetMode="External"/><Relationship Id="rId1" Type="http://schemas.openxmlformats.org/officeDocument/2006/relationships/hyperlink" Target="https://vdb.czso.cz/vdbvo2/faces/cs/index.jsf?page=vystup-objekt&amp;z=T&amp;f=TABULKA&amp;skupId=2462&amp;katalog=32592&amp;pvo=DEMD003-CR&amp;&amp;c=v3~8__RP2022&amp;str=v136&amp;kodjaz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E76A2-EC7A-44EC-9D0C-CB6E4ADD5DD1}">
  <sheetPr codeName="List1"/>
  <dimension ref="B2:BP123"/>
  <sheetViews>
    <sheetView tabSelected="1" zoomScale="79" zoomScaleNormal="93" workbookViewId="0">
      <selection activeCell="D6" sqref="D6"/>
    </sheetView>
  </sheetViews>
  <sheetFormatPr defaultRowHeight="13.2" x14ac:dyDescent="0.25"/>
  <cols>
    <col min="2" max="2" width="15.77734375" customWidth="1"/>
    <col min="3" max="3" width="14.6640625" customWidth="1"/>
    <col min="4" max="4" width="18.77734375" bestFit="1" customWidth="1"/>
    <col min="5" max="5" width="19.109375" customWidth="1"/>
    <col min="6" max="6" width="16.33203125" bestFit="1" customWidth="1"/>
    <col min="7" max="7" width="11.77734375" customWidth="1"/>
    <col min="8" max="8" width="17.44140625" customWidth="1"/>
    <col min="9" max="9" width="13.77734375" customWidth="1"/>
    <col min="10" max="10" width="18.77734375" bestFit="1" customWidth="1"/>
    <col min="11" max="11" width="22" customWidth="1"/>
    <col min="12" max="12" width="22.21875" bestFit="1" customWidth="1"/>
  </cols>
  <sheetData>
    <row r="2" spans="2:68" ht="13.8" thickBot="1" x14ac:dyDescent="0.3">
      <c r="B2" s="18" t="s">
        <v>34</v>
      </c>
      <c r="C2" s="19"/>
      <c r="D2" s="19"/>
      <c r="BP2" t="s">
        <v>37</v>
      </c>
    </row>
    <row r="3" spans="2:68" x14ac:dyDescent="0.25">
      <c r="B3" t="s">
        <v>28</v>
      </c>
      <c r="D3" s="14">
        <v>0.5</v>
      </c>
      <c r="P3" t="s">
        <v>26</v>
      </c>
      <c r="AB3" t="s">
        <v>53</v>
      </c>
      <c r="BP3" t="s">
        <v>38</v>
      </c>
    </row>
    <row r="4" spans="2:68" x14ac:dyDescent="0.25">
      <c r="B4" t="s">
        <v>29</v>
      </c>
      <c r="D4">
        <v>30</v>
      </c>
      <c r="F4" t="s">
        <v>49</v>
      </c>
      <c r="J4" t="s">
        <v>33</v>
      </c>
    </row>
    <row r="5" spans="2:68" x14ac:dyDescent="0.25">
      <c r="B5" t="s">
        <v>62</v>
      </c>
      <c r="D5">
        <v>5</v>
      </c>
      <c r="F5" t="s">
        <v>63</v>
      </c>
    </row>
    <row r="6" spans="2:68" x14ac:dyDescent="0.25">
      <c r="B6" t="s">
        <v>59</v>
      </c>
      <c r="D6" s="14">
        <v>0.03</v>
      </c>
    </row>
    <row r="7" spans="2:68" x14ac:dyDescent="0.25">
      <c r="B7" t="s">
        <v>36</v>
      </c>
      <c r="D7" s="24" t="s">
        <v>37</v>
      </c>
      <c r="F7" t="s">
        <v>64</v>
      </c>
    </row>
    <row r="10" spans="2:68" ht="13.8" thickBot="1" x14ac:dyDescent="0.3">
      <c r="B10" s="18" t="s">
        <v>35</v>
      </c>
      <c r="C10" s="18"/>
      <c r="D10" s="18"/>
    </row>
    <row r="11" spans="2:68" x14ac:dyDescent="0.25">
      <c r="B11" t="s">
        <v>32</v>
      </c>
      <c r="D11" s="16">
        <f>SUM(L18:L123)</f>
        <v>22.619640128615561</v>
      </c>
      <c r="F11" s="16"/>
    </row>
    <row r="12" spans="2:68" x14ac:dyDescent="0.25">
      <c r="B12" t="s">
        <v>60</v>
      </c>
      <c r="D12" s="16">
        <f>D11-D5</f>
        <v>17.619640128615561</v>
      </c>
    </row>
    <row r="13" spans="2:68" x14ac:dyDescent="0.25">
      <c r="B13" t="s">
        <v>54</v>
      </c>
      <c r="D13" s="25">
        <f>D12/D11</f>
        <v>0.77895315877839189</v>
      </c>
    </row>
    <row r="15" spans="2:68" x14ac:dyDescent="0.25">
      <c r="L15" s="32" t="s">
        <v>61</v>
      </c>
    </row>
    <row r="16" spans="2:68" x14ac:dyDescent="0.25">
      <c r="B16" t="s">
        <v>57</v>
      </c>
      <c r="C16" s="22" t="s">
        <v>27</v>
      </c>
      <c r="D16" s="23" t="s">
        <v>55</v>
      </c>
      <c r="E16" s="23" t="s">
        <v>56</v>
      </c>
      <c r="F16" s="23" t="s">
        <v>30</v>
      </c>
      <c r="G16" s="23" t="s">
        <v>31</v>
      </c>
      <c r="H16" s="23" t="s">
        <v>50</v>
      </c>
      <c r="I16" s="23" t="s">
        <v>51</v>
      </c>
      <c r="J16" s="23" t="s">
        <v>52</v>
      </c>
      <c r="K16" s="31" t="s">
        <v>58</v>
      </c>
      <c r="L16" s="31" t="s">
        <v>58</v>
      </c>
    </row>
    <row r="17" spans="2:12" x14ac:dyDescent="0.25">
      <c r="C17" s="33"/>
      <c r="D17" s="34">
        <v>0</v>
      </c>
      <c r="E17" s="34">
        <v>0</v>
      </c>
      <c r="F17" s="35">
        <f t="shared" ref="F17:F49" si="0">D17*$D$3+E17*(1-$D$3)</f>
        <v>0</v>
      </c>
      <c r="G17" s="34">
        <v>1</v>
      </c>
      <c r="H17" s="36">
        <f>H18</f>
        <v>0.92382189999999997</v>
      </c>
      <c r="I17" s="34">
        <f>I18</f>
        <v>0.879</v>
      </c>
      <c r="J17" s="36">
        <f>G17*IF($D$7="Ara et Brazier 2010",H17,I17)</f>
        <v>0.92382189999999997</v>
      </c>
      <c r="K17" s="36">
        <f>J17/((1+$D$6)^B17)</f>
        <v>0.92382189999999997</v>
      </c>
      <c r="L17" s="34"/>
    </row>
    <row r="18" spans="2:12" x14ac:dyDescent="0.25">
      <c r="B18">
        <v>0</v>
      </c>
      <c r="C18" s="17">
        <f>D4</f>
        <v>30</v>
      </c>
      <c r="D18" s="16">
        <f>VLOOKUP(C18,'DATA - Muži'!$B$7:$K$115,5)</f>
        <v>8.5603800000000005E-4</v>
      </c>
      <c r="E18" s="16">
        <f>VLOOKUP(C18,'DATA - ženy'!$B$7:$K$115,5)</f>
        <v>3.1929540000000001E-4</v>
      </c>
      <c r="F18" s="16">
        <f t="shared" si="0"/>
        <v>5.8766670000000006E-4</v>
      </c>
      <c r="G18" s="30">
        <f>G17*(1-F18)</f>
        <v>0.99941233330000001</v>
      </c>
      <c r="H18" s="30">
        <f t="shared" ref="H18:H49" si="1">0.9508566+(0.0212126*$D$3)-(0.0002587*C18)-(0.0000332*(C18^2))</f>
        <v>0.92382189999999997</v>
      </c>
      <c r="I18">
        <f>IF($C18&lt;'Sullivan 2011'!$C$4,'Sullivan 2011'!$D$3,IF($C18&lt;'Sullivan 2011'!$C$5,'Sullivan 2011'!$D$4,IF($C18&lt;'Sullivan 2011'!$C$6,'Sullivan 2011'!$D$5,IF($C18&lt;'Sullivan 2011'!$C$7,'Sullivan 2011'!$D$6,IF($C18&lt;'Sullivan 2011'!$C$8,'Sullivan 2011'!$D$7,IF($C18&lt;'Sullivan 2011'!$C$9,'Sullivan 2011'!$D$8,IF($C18&lt;'Sullivan 2011'!$D$10,'Sullivan 2011'!$D$9,'Sullivan 2011'!$D$10)))))))</f>
        <v>0.879</v>
      </c>
      <c r="J18" s="30">
        <f t="shared" ref="J18:J49" si="2">G18*IF($D$7="Ara et Brazier 2010",H18,I18)</f>
        <v>0.92327900063263924</v>
      </c>
      <c r="K18" s="30">
        <f>J18/((1+$D$6)^B18)</f>
        <v>0.92327900063263924</v>
      </c>
      <c r="L18" s="37">
        <f>AVERAGE(K17:K18)</f>
        <v>0.92355045031631966</v>
      </c>
    </row>
    <row r="19" spans="2:12" x14ac:dyDescent="0.25">
      <c r="B19">
        <v>1</v>
      </c>
      <c r="C19" s="17">
        <f>C18+1</f>
        <v>31</v>
      </c>
      <c r="D19" s="16">
        <f>VLOOKUP(C19,'DATA - Muži'!$B$7:$K$115,5)</f>
        <v>9.244724E-4</v>
      </c>
      <c r="E19" s="16">
        <f>VLOOKUP(C19,'DATA - ženy'!$B$7:$K$115,5)</f>
        <v>3.484227E-4</v>
      </c>
      <c r="F19" s="16">
        <f t="shared" si="0"/>
        <v>6.3644755000000003E-4</v>
      </c>
      <c r="G19" s="30">
        <f>G18*(1-F19)</f>
        <v>0.99877625976903139</v>
      </c>
      <c r="H19" s="30">
        <f t="shared" si="1"/>
        <v>0.92153800000000008</v>
      </c>
      <c r="I19">
        <f>IF($C19&lt;'Sullivan 2011'!$C$4,'Sullivan 2011'!$D$3,IF($C19&lt;'Sullivan 2011'!$C$5,'Sullivan 2011'!$D$4,IF($C19&lt;'Sullivan 2011'!$C$6,'Sullivan 2011'!$D$5,IF($C19&lt;'Sullivan 2011'!$C$7,'Sullivan 2011'!$D$6,IF($C19&lt;'Sullivan 2011'!$C$8,'Sullivan 2011'!$D$7,IF($C19&lt;'Sullivan 2011'!$C$9,'Sullivan 2011'!$D$8,IF($C19&lt;'Sullivan 2011'!$D$10,'Sullivan 2011'!$D$9,'Sullivan 2011'!$D$10)))))))</f>
        <v>0.879</v>
      </c>
      <c r="J19" s="30">
        <f t="shared" si="2"/>
        <v>0.92041027687503374</v>
      </c>
      <c r="K19" s="30">
        <f t="shared" ref="K19:K82" si="3">J19/((1+$D$6)^B19)</f>
        <v>0.89360221055828515</v>
      </c>
      <c r="L19" s="37">
        <f t="shared" ref="L19:L82" si="4">AVERAGE(K18:K19)</f>
        <v>0.90844060559546214</v>
      </c>
    </row>
    <row r="20" spans="2:12" x14ac:dyDescent="0.25">
      <c r="B20">
        <v>2</v>
      </c>
      <c r="C20" s="17">
        <f t="shared" ref="C20:C83" si="5">C19+1</f>
        <v>32</v>
      </c>
      <c r="D20" s="16">
        <f>VLOOKUP(C20,'DATA - Muži'!$B$7:$K$115,5)</f>
        <v>9.9755349999999994E-4</v>
      </c>
      <c r="E20" s="16">
        <f>VLOOKUP(C20,'DATA - ženy'!$B$7:$K$115,5)</f>
        <v>3.8241570000000001E-4</v>
      </c>
      <c r="F20" s="16">
        <f t="shared" si="0"/>
        <v>6.8998460000000003E-4</v>
      </c>
      <c r="G20" s="30">
        <f t="shared" ref="G20:G83" si="6">G19*(1-F20)</f>
        <v>0.99808711953094509</v>
      </c>
      <c r="H20" s="30">
        <f t="shared" si="1"/>
        <v>0.91918769999999994</v>
      </c>
      <c r="I20">
        <f>IF($C20&lt;'Sullivan 2011'!$C$4,'Sullivan 2011'!$D$3,IF($C20&lt;'Sullivan 2011'!$C$5,'Sullivan 2011'!$D$4,IF($C20&lt;'Sullivan 2011'!$C$6,'Sullivan 2011'!$D$5,IF($C20&lt;'Sullivan 2011'!$C$7,'Sullivan 2011'!$D$6,IF($C20&lt;'Sullivan 2011'!$C$8,'Sullivan 2011'!$D$7,IF($C20&lt;'Sullivan 2011'!$C$9,'Sullivan 2011'!$D$8,IF($C20&lt;'Sullivan 2011'!$D$10,'Sullivan 2011'!$D$9,'Sullivan 2011'!$D$10)))))))</f>
        <v>0.879</v>
      </c>
      <c r="J20" s="30">
        <f t="shared" si="2"/>
        <v>0.91742940380127447</v>
      </c>
      <c r="K20" s="30">
        <f t="shared" si="3"/>
        <v>0.86476520294210057</v>
      </c>
      <c r="L20" s="37">
        <f t="shared" si="4"/>
        <v>0.87918370675019286</v>
      </c>
    </row>
    <row r="21" spans="2:12" x14ac:dyDescent="0.25">
      <c r="B21">
        <v>3</v>
      </c>
      <c r="C21" s="17">
        <f t="shared" si="5"/>
        <v>33</v>
      </c>
      <c r="D21" s="16">
        <f>VLOOKUP(C21,'DATA - Muži'!$B$7:$K$115,5)</f>
        <v>1.0731323E-3</v>
      </c>
      <c r="E21" s="16">
        <f>VLOOKUP(C21,'DATA - ženy'!$B$7:$K$115,5)</f>
        <v>4.2061410000000002E-4</v>
      </c>
      <c r="F21" s="16">
        <f t="shared" si="0"/>
        <v>7.4687319999999996E-4</v>
      </c>
      <c r="G21" s="30">
        <f t="shared" si="6"/>
        <v>0.99734167501010218</v>
      </c>
      <c r="H21" s="30">
        <f t="shared" si="1"/>
        <v>0.916771</v>
      </c>
      <c r="I21">
        <f>IF($C21&lt;'Sullivan 2011'!$C$4,'Sullivan 2011'!$D$3,IF($C21&lt;'Sullivan 2011'!$C$5,'Sullivan 2011'!$D$4,IF($C21&lt;'Sullivan 2011'!$C$6,'Sullivan 2011'!$D$5,IF($C21&lt;'Sullivan 2011'!$C$7,'Sullivan 2011'!$D$6,IF($C21&lt;'Sullivan 2011'!$C$8,'Sullivan 2011'!$D$7,IF($C21&lt;'Sullivan 2011'!$C$9,'Sullivan 2011'!$D$8,IF($C21&lt;'Sullivan 2011'!$D$10,'Sullivan 2011'!$D$9,'Sullivan 2011'!$D$10)))))))</f>
        <v>0.879</v>
      </c>
      <c r="J21" s="30">
        <f t="shared" si="2"/>
        <v>0.91433392474068642</v>
      </c>
      <c r="K21" s="30">
        <f t="shared" si="3"/>
        <v>0.83674506509007873</v>
      </c>
      <c r="L21" s="37">
        <f t="shared" si="4"/>
        <v>0.85075513401608971</v>
      </c>
    </row>
    <row r="22" spans="2:12" x14ac:dyDescent="0.25">
      <c r="B22">
        <v>4</v>
      </c>
      <c r="C22" s="17">
        <f t="shared" si="5"/>
        <v>34</v>
      </c>
      <c r="D22" s="16">
        <f>VLOOKUP(C22,'DATA - Muži'!$B$7:$K$115,5)</f>
        <v>1.1512645000000001E-3</v>
      </c>
      <c r="E22" s="16">
        <f>VLOOKUP(C22,'DATA - ženy'!$B$7:$K$115,5)</f>
        <v>4.6199849999999998E-4</v>
      </c>
      <c r="F22" s="16">
        <f t="shared" si="0"/>
        <v>8.066315000000001E-4</v>
      </c>
      <c r="G22" s="30">
        <f t="shared" si="6"/>
        <v>0.9965371877987762</v>
      </c>
      <c r="H22" s="30">
        <f t="shared" si="1"/>
        <v>0.91428789999999993</v>
      </c>
      <c r="I22">
        <f>IF($C22&lt;'Sullivan 2011'!$C$4,'Sullivan 2011'!$D$3,IF($C22&lt;'Sullivan 2011'!$C$5,'Sullivan 2011'!$D$4,IF($C22&lt;'Sullivan 2011'!$C$6,'Sullivan 2011'!$D$5,IF($C22&lt;'Sullivan 2011'!$C$7,'Sullivan 2011'!$D$6,IF($C22&lt;'Sullivan 2011'!$C$8,'Sullivan 2011'!$D$7,IF($C22&lt;'Sullivan 2011'!$C$9,'Sullivan 2011'!$D$8,IF($C22&lt;'Sullivan 2011'!$D$10,'Sullivan 2011'!$D$9,'Sullivan 2011'!$D$10)))))))</f>
        <v>0.879</v>
      </c>
      <c r="J22" s="30">
        <f t="shared" si="2"/>
        <v>0.91112189270444865</v>
      </c>
      <c r="K22" s="30">
        <f t="shared" si="3"/>
        <v>0.8095200007403307</v>
      </c>
      <c r="L22" s="37">
        <f t="shared" si="4"/>
        <v>0.82313253291520472</v>
      </c>
    </row>
    <row r="23" spans="2:12" x14ac:dyDescent="0.25">
      <c r="B23">
        <v>5</v>
      </c>
      <c r="C23" s="17">
        <f t="shared" si="5"/>
        <v>35</v>
      </c>
      <c r="D23" s="16">
        <f>VLOOKUP(C23,'DATA - Muži'!$B$7:$K$115,5)</f>
        <v>1.2319640000000001E-3</v>
      </c>
      <c r="E23" s="16">
        <f>VLOOKUP(C23,'DATA - ženy'!$B$7:$K$115,5)</f>
        <v>5.053271E-4</v>
      </c>
      <c r="F23" s="16">
        <f t="shared" si="0"/>
        <v>8.6864555000000011E-4</v>
      </c>
      <c r="G23" s="30">
        <f>G22*(1-F23)</f>
        <v>0.99567155020518527</v>
      </c>
      <c r="H23" s="30">
        <f t="shared" si="1"/>
        <v>0.91173840000000006</v>
      </c>
      <c r="I23">
        <f>IF($C23&lt;'Sullivan 2011'!$C$4,'Sullivan 2011'!$D$3,IF($C23&lt;'Sullivan 2011'!$C$5,'Sullivan 2011'!$D$4,IF($C23&lt;'Sullivan 2011'!$C$6,'Sullivan 2011'!$D$5,IF($C23&lt;'Sullivan 2011'!$C$7,'Sullivan 2011'!$D$6,IF($C23&lt;'Sullivan 2011'!$C$8,'Sullivan 2011'!$D$7,IF($C23&lt;'Sullivan 2011'!$C$9,'Sullivan 2011'!$D$8,IF($C23&lt;'Sullivan 2011'!$D$10,'Sullivan 2011'!$D$9,'Sullivan 2011'!$D$10)))))))</f>
        <v>0.879</v>
      </c>
      <c r="J23" s="30">
        <f t="shared" si="2"/>
        <v>0.90779198610959533</v>
      </c>
      <c r="K23" s="30">
        <f t="shared" si="3"/>
        <v>0.78306934161168396</v>
      </c>
      <c r="L23" s="37">
        <f t="shared" si="4"/>
        <v>0.79629467117600727</v>
      </c>
    </row>
    <row r="24" spans="2:12" x14ac:dyDescent="0.25">
      <c r="B24">
        <v>6</v>
      </c>
      <c r="C24" s="17">
        <f t="shared" si="5"/>
        <v>36</v>
      </c>
      <c r="D24" s="16">
        <f>VLOOKUP(C24,'DATA - Muži'!$B$7:$K$115,5)</f>
        <v>1.3148045999999999E-3</v>
      </c>
      <c r="E24" s="16">
        <f>VLOOKUP(C24,'DATA - ženy'!$B$7:$K$115,5)</f>
        <v>5.5031519999999997E-4</v>
      </c>
      <c r="F24" s="16">
        <f t="shared" si="0"/>
        <v>9.325599E-4</v>
      </c>
      <c r="G24" s="30">
        <f>G23*(1-F24)</f>
        <v>0.99474302684389315</v>
      </c>
      <c r="H24" s="30">
        <f t="shared" si="1"/>
        <v>0.90912249999999994</v>
      </c>
      <c r="I24">
        <f>IF($C24&lt;'Sullivan 2011'!$C$4,'Sullivan 2011'!$D$3,IF($C24&lt;'Sullivan 2011'!$C$5,'Sullivan 2011'!$D$4,IF($C24&lt;'Sullivan 2011'!$C$6,'Sullivan 2011'!$D$5,IF($C24&lt;'Sullivan 2011'!$C$7,'Sullivan 2011'!$D$6,IF($C24&lt;'Sullivan 2011'!$C$8,'Sullivan 2011'!$D$7,IF($C24&lt;'Sullivan 2011'!$C$9,'Sullivan 2011'!$D$8,IF($C24&lt;'Sullivan 2011'!$D$10,'Sullivan 2011'!$D$9,'Sullivan 2011'!$D$10)))))))</f>
        <v>0.879</v>
      </c>
      <c r="J24" s="30">
        <f t="shared" si="2"/>
        <v>0.9043432674218872</v>
      </c>
      <c r="K24" s="30">
        <f t="shared" si="3"/>
        <v>0.75737324910368653</v>
      </c>
      <c r="L24" s="37">
        <f t="shared" si="4"/>
        <v>0.77022129535768524</v>
      </c>
    </row>
    <row r="25" spans="2:12" x14ac:dyDescent="0.25">
      <c r="B25">
        <v>7</v>
      </c>
      <c r="C25" s="17">
        <f t="shared" si="5"/>
        <v>37</v>
      </c>
      <c r="D25" s="16">
        <f>VLOOKUP(C25,'DATA - Muži'!$B$7:$K$115,5)</f>
        <v>1.3991470000000001E-3</v>
      </c>
      <c r="E25" s="16">
        <f>VLOOKUP(C25,'DATA - ženy'!$B$7:$K$115,5)</f>
        <v>5.9702940000000003E-4</v>
      </c>
      <c r="F25" s="16">
        <f t="shared" si="0"/>
        <v>9.9808820000000012E-4</v>
      </c>
      <c r="G25" s="30">
        <f>G24*(1-F25)</f>
        <v>0.99375018556676797</v>
      </c>
      <c r="H25" s="30">
        <f t="shared" si="1"/>
        <v>0.90644020000000003</v>
      </c>
      <c r="I25">
        <f>IF($C25&lt;'Sullivan 2011'!$C$4,'Sullivan 2011'!$D$3,IF($C25&lt;'Sullivan 2011'!$C$5,'Sullivan 2011'!$D$4,IF($C25&lt;'Sullivan 2011'!$C$6,'Sullivan 2011'!$D$5,IF($C25&lt;'Sullivan 2011'!$C$7,'Sullivan 2011'!$D$6,IF($C25&lt;'Sullivan 2011'!$C$8,'Sullivan 2011'!$D$7,IF($C25&lt;'Sullivan 2011'!$C$9,'Sullivan 2011'!$D$8,IF($C25&lt;'Sullivan 2011'!$D$10,'Sullivan 2011'!$D$9,'Sullivan 2011'!$D$10)))))))</f>
        <v>0.879</v>
      </c>
      <c r="J25" s="30">
        <f t="shared" si="2"/>
        <v>0.90077511695517831</v>
      </c>
      <c r="K25" s="30">
        <f t="shared" si="3"/>
        <v>0.73241260122557217</v>
      </c>
      <c r="L25" s="37">
        <f t="shared" si="4"/>
        <v>0.74489292516462935</v>
      </c>
    </row>
    <row r="26" spans="2:12" x14ac:dyDescent="0.25">
      <c r="B26">
        <v>8</v>
      </c>
      <c r="C26" s="17">
        <f t="shared" si="5"/>
        <v>38</v>
      </c>
      <c r="D26" s="16">
        <f>VLOOKUP(C26,'DATA - Muži'!$B$7:$K$115,5)</f>
        <v>1.4853906E-3</v>
      </c>
      <c r="E26" s="16">
        <f>VLOOKUP(C26,'DATA - ženy'!$B$7:$K$115,5)</f>
        <v>6.4590860000000004E-4</v>
      </c>
      <c r="F26" s="16">
        <f t="shared" si="0"/>
        <v>1.0656496000000001E-3</v>
      </c>
      <c r="G26" s="30">
        <f t="shared" si="6"/>
        <v>0.99269119607901879</v>
      </c>
      <c r="H26" s="30">
        <f t="shared" si="1"/>
        <v>0.90369149999999998</v>
      </c>
      <c r="I26">
        <f>IF($C26&lt;'Sullivan 2011'!$C$4,'Sullivan 2011'!$D$3,IF($C26&lt;'Sullivan 2011'!$C$5,'Sullivan 2011'!$D$4,IF($C26&lt;'Sullivan 2011'!$C$6,'Sullivan 2011'!$D$5,IF($C26&lt;'Sullivan 2011'!$C$7,'Sullivan 2011'!$D$6,IF($C26&lt;'Sullivan 2011'!$C$8,'Sullivan 2011'!$D$7,IF($C26&lt;'Sullivan 2011'!$C$9,'Sullivan 2011'!$D$8,IF($C26&lt;'Sullivan 2011'!$D$10,'Sullivan 2011'!$D$9,'Sullivan 2011'!$D$10)))))))</f>
        <v>0.879</v>
      </c>
      <c r="J26" s="30">
        <f t="shared" si="2"/>
        <v>0.89708659602144258</v>
      </c>
      <c r="K26" s="30">
        <f t="shared" si="3"/>
        <v>0.70816844287858205</v>
      </c>
      <c r="L26" s="37">
        <f t="shared" si="4"/>
        <v>0.72029052205207711</v>
      </c>
    </row>
    <row r="27" spans="2:12" x14ac:dyDescent="0.25">
      <c r="B27">
        <v>9</v>
      </c>
      <c r="C27" s="17">
        <f t="shared" si="5"/>
        <v>39</v>
      </c>
      <c r="D27" s="16">
        <f>VLOOKUP(C27,'DATA - Muži'!$B$7:$K$115,5)</f>
        <v>1.5773377999999999E-3</v>
      </c>
      <c r="E27" s="16">
        <f>VLOOKUP(C27,'DATA - ženy'!$B$7:$K$115,5)</f>
        <v>6.9844549999999997E-4</v>
      </c>
      <c r="F27" s="16">
        <f t="shared" si="0"/>
        <v>1.1378916499999998E-3</v>
      </c>
      <c r="G27" s="30">
        <f t="shared" si="6"/>
        <v>0.99156162105597201</v>
      </c>
      <c r="H27" s="30">
        <f t="shared" si="1"/>
        <v>0.90087640000000002</v>
      </c>
      <c r="I27">
        <f>IF($C27&lt;'Sullivan 2011'!$C$4,'Sullivan 2011'!$D$3,IF($C27&lt;'Sullivan 2011'!$C$5,'Sullivan 2011'!$D$4,IF($C27&lt;'Sullivan 2011'!$C$6,'Sullivan 2011'!$D$5,IF($C27&lt;'Sullivan 2011'!$C$7,'Sullivan 2011'!$D$6,IF($C27&lt;'Sullivan 2011'!$C$8,'Sullivan 2011'!$D$7,IF($C27&lt;'Sullivan 2011'!$C$9,'Sullivan 2011'!$D$8,IF($C27&lt;'Sullivan 2011'!$D$10,'Sullivan 2011'!$D$9,'Sullivan 2011'!$D$10)))))))</f>
        <v>0.879</v>
      </c>
      <c r="J27" s="30">
        <f t="shared" si="2"/>
        <v>0.89327446355506823</v>
      </c>
      <c r="K27" s="30">
        <f t="shared" si="3"/>
        <v>0.6846204954438817</v>
      </c>
      <c r="L27" s="37">
        <f t="shared" si="4"/>
        <v>0.69639446916123182</v>
      </c>
    </row>
    <row r="28" spans="2:12" x14ac:dyDescent="0.25">
      <c r="B28">
        <v>10</v>
      </c>
      <c r="C28" s="17">
        <f t="shared" si="5"/>
        <v>40</v>
      </c>
      <c r="D28" s="16">
        <f>VLOOKUP(C28,'DATA - Muži'!$B$7:$K$115,5)</f>
        <v>1.6803026E-3</v>
      </c>
      <c r="E28" s="16">
        <f>VLOOKUP(C28,'DATA - ženy'!$B$7:$K$115,5)</f>
        <v>7.5676490000000003E-4</v>
      </c>
      <c r="F28" s="16">
        <f t="shared" si="0"/>
        <v>1.21853375E-3</v>
      </c>
      <c r="G28" s="30">
        <f t="shared" si="6"/>
        <v>0.99035336975551058</v>
      </c>
      <c r="H28" s="30">
        <f t="shared" si="1"/>
        <v>0.89799490000000004</v>
      </c>
      <c r="I28">
        <f>IF($C28&lt;'Sullivan 2011'!$C$4,'Sullivan 2011'!$D$3,IF($C28&lt;'Sullivan 2011'!$C$5,'Sullivan 2011'!$D$4,IF($C28&lt;'Sullivan 2011'!$C$6,'Sullivan 2011'!$D$5,IF($C28&lt;'Sullivan 2011'!$C$7,'Sullivan 2011'!$D$6,IF($C28&lt;'Sullivan 2011'!$C$8,'Sullivan 2011'!$D$7,IF($C28&lt;'Sullivan 2011'!$C$9,'Sullivan 2011'!$D$8,IF($C28&lt;'Sullivan 2011'!$D$10,'Sullivan 2011'!$D$9,'Sullivan 2011'!$D$10)))))))</f>
        <v>0.83699999999999997</v>
      </c>
      <c r="J28" s="30">
        <f t="shared" si="2"/>
        <v>0.88933227523826275</v>
      </c>
      <c r="K28" s="30">
        <f t="shared" si="3"/>
        <v>0.66174673432605091</v>
      </c>
      <c r="L28" s="37">
        <f t="shared" si="4"/>
        <v>0.67318361488496636</v>
      </c>
    </row>
    <row r="29" spans="2:12" x14ac:dyDescent="0.25">
      <c r="B29">
        <v>11</v>
      </c>
      <c r="C29" s="17">
        <f t="shared" si="5"/>
        <v>41</v>
      </c>
      <c r="D29" s="16">
        <f>VLOOKUP(C29,'DATA - Muži'!$B$7:$K$115,5)</f>
        <v>1.7989797000000001E-3</v>
      </c>
      <c r="E29" s="16">
        <f>VLOOKUP(C29,'DATA - ženy'!$B$7:$K$115,5)</f>
        <v>8.2300570000000005E-4</v>
      </c>
      <c r="F29" s="16">
        <f t="shared" si="0"/>
        <v>1.3109927E-3</v>
      </c>
      <c r="G29" s="30">
        <f t="shared" si="6"/>
        <v>0.98905502371734066</v>
      </c>
      <c r="H29" s="30">
        <f t="shared" si="1"/>
        <v>0.89504700000000004</v>
      </c>
      <c r="I29">
        <f>IF($C29&lt;'Sullivan 2011'!$C$4,'Sullivan 2011'!$D$3,IF($C29&lt;'Sullivan 2011'!$C$5,'Sullivan 2011'!$D$4,IF($C29&lt;'Sullivan 2011'!$C$6,'Sullivan 2011'!$D$5,IF($C29&lt;'Sullivan 2011'!$C$7,'Sullivan 2011'!$D$6,IF($C29&lt;'Sullivan 2011'!$C$8,'Sullivan 2011'!$D$7,IF($C29&lt;'Sullivan 2011'!$C$9,'Sullivan 2011'!$D$8,IF($C29&lt;'Sullivan 2011'!$D$10,'Sullivan 2011'!$D$9,'Sullivan 2011'!$D$10)))))))</f>
        <v>0.83699999999999997</v>
      </c>
      <c r="J29" s="30">
        <f t="shared" si="2"/>
        <v>0.88525073181313463</v>
      </c>
      <c r="K29" s="30">
        <f t="shared" si="3"/>
        <v>0.63952396378643328</v>
      </c>
      <c r="L29" s="37">
        <f t="shared" si="4"/>
        <v>0.6506353490562421</v>
      </c>
    </row>
    <row r="30" spans="2:12" x14ac:dyDescent="0.25">
      <c r="B30">
        <v>12</v>
      </c>
      <c r="C30" s="17">
        <f t="shared" si="5"/>
        <v>42</v>
      </c>
      <c r="D30" s="16">
        <f>VLOOKUP(C30,'DATA - Muži'!$B$7:$K$115,5)</f>
        <v>1.9356410000000001E-3</v>
      </c>
      <c r="E30" s="16">
        <f>VLOOKUP(C30,'DATA - ženy'!$B$7:$K$115,5)</f>
        <v>8.9873489999999997E-4</v>
      </c>
      <c r="F30" s="16">
        <f t="shared" si="0"/>
        <v>1.41718795E-3</v>
      </c>
      <c r="G30" s="30">
        <f t="shared" si="6"/>
        <v>0.9876533468558415</v>
      </c>
      <c r="H30" s="30">
        <f t="shared" si="1"/>
        <v>0.89203270000000001</v>
      </c>
      <c r="I30">
        <f>IF($C30&lt;'Sullivan 2011'!$C$4,'Sullivan 2011'!$D$3,IF($C30&lt;'Sullivan 2011'!$C$5,'Sullivan 2011'!$D$4,IF($C30&lt;'Sullivan 2011'!$C$6,'Sullivan 2011'!$D$5,IF($C30&lt;'Sullivan 2011'!$C$7,'Sullivan 2011'!$D$6,IF($C30&lt;'Sullivan 2011'!$C$8,'Sullivan 2011'!$D$7,IF($C30&lt;'Sullivan 2011'!$C$9,'Sullivan 2011'!$D$8,IF($C30&lt;'Sullivan 2011'!$D$10,'Sullivan 2011'!$D$9,'Sullivan 2011'!$D$10)))))))</f>
        <v>0.83699999999999997</v>
      </c>
      <c r="J30" s="30">
        <f t="shared" si="2"/>
        <v>0.88101908165985277</v>
      </c>
      <c r="K30" s="30">
        <f t="shared" si="3"/>
        <v>0.61792905794231079</v>
      </c>
      <c r="L30" s="37">
        <f t="shared" si="4"/>
        <v>0.62872651086437203</v>
      </c>
    </row>
    <row r="31" spans="2:12" x14ac:dyDescent="0.25">
      <c r="B31">
        <v>13</v>
      </c>
      <c r="C31" s="17">
        <f t="shared" si="5"/>
        <v>43</v>
      </c>
      <c r="D31" s="16">
        <f>VLOOKUP(C31,'DATA - Muži'!$B$7:$K$115,5)</f>
        <v>2.0926352999999999E-3</v>
      </c>
      <c r="E31" s="16">
        <f>VLOOKUP(C31,'DATA - ženy'!$B$7:$K$115,5)</f>
        <v>9.8572010000000008E-4</v>
      </c>
      <c r="F31" s="16">
        <f t="shared" si="0"/>
        <v>1.5391776999999999E-3</v>
      </c>
      <c r="G31" s="30">
        <f t="shared" si="6"/>
        <v>0.98613317284903057</v>
      </c>
      <c r="H31" s="30">
        <f t="shared" si="1"/>
        <v>0.88895200000000008</v>
      </c>
      <c r="I31">
        <f>IF($C31&lt;'Sullivan 2011'!$C$4,'Sullivan 2011'!$D$3,IF($C31&lt;'Sullivan 2011'!$C$5,'Sullivan 2011'!$D$4,IF($C31&lt;'Sullivan 2011'!$C$6,'Sullivan 2011'!$D$5,IF($C31&lt;'Sullivan 2011'!$C$7,'Sullivan 2011'!$D$6,IF($C31&lt;'Sullivan 2011'!$C$8,'Sullivan 2011'!$D$7,IF($C31&lt;'Sullivan 2011'!$C$9,'Sullivan 2011'!$D$8,IF($C31&lt;'Sullivan 2011'!$D$10,'Sullivan 2011'!$D$9,'Sullivan 2011'!$D$10)))))))</f>
        <v>0.83699999999999997</v>
      </c>
      <c r="J31" s="30">
        <f t="shared" si="2"/>
        <v>0.87662505627049148</v>
      </c>
      <c r="K31" s="30">
        <f t="shared" si="3"/>
        <v>0.59693900673898614</v>
      </c>
      <c r="L31" s="37">
        <f t="shared" si="4"/>
        <v>0.60743403234064841</v>
      </c>
    </row>
    <row r="32" spans="2:12" x14ac:dyDescent="0.25">
      <c r="B32">
        <v>14</v>
      </c>
      <c r="C32" s="17">
        <f t="shared" si="5"/>
        <v>44</v>
      </c>
      <c r="D32" s="16">
        <f>VLOOKUP(C32,'DATA - Muži'!$B$7:$K$115,5)</f>
        <v>2.2737360000000002E-3</v>
      </c>
      <c r="E32" s="16">
        <f>VLOOKUP(C32,'DATA - ženy'!$B$7:$K$115,5)</f>
        <v>1.0853227999999999E-3</v>
      </c>
      <c r="F32" s="16">
        <f t="shared" si="0"/>
        <v>1.6795294000000001E-3</v>
      </c>
      <c r="G32" s="30">
        <f t="shared" si="6"/>
        <v>0.98447693319291529</v>
      </c>
      <c r="H32" s="30">
        <f t="shared" si="1"/>
        <v>0.88580490000000001</v>
      </c>
      <c r="I32">
        <f>IF($C32&lt;'Sullivan 2011'!$C$4,'Sullivan 2011'!$D$3,IF($C32&lt;'Sullivan 2011'!$C$5,'Sullivan 2011'!$D$4,IF($C32&lt;'Sullivan 2011'!$C$6,'Sullivan 2011'!$D$5,IF($C32&lt;'Sullivan 2011'!$C$7,'Sullivan 2011'!$D$6,IF($C32&lt;'Sullivan 2011'!$C$8,'Sullivan 2011'!$D$7,IF($C32&lt;'Sullivan 2011'!$C$9,'Sullivan 2011'!$D$8,IF($C32&lt;'Sullivan 2011'!$D$10,'Sullivan 2011'!$D$9,'Sullivan 2011'!$D$10)))))))</f>
        <v>0.83699999999999997</v>
      </c>
      <c r="J32" s="30">
        <f t="shared" si="2"/>
        <v>0.87205449135925706</v>
      </c>
      <c r="K32" s="30">
        <f t="shared" si="3"/>
        <v>0.57653075188170411</v>
      </c>
      <c r="L32" s="37">
        <f t="shared" si="4"/>
        <v>0.58673487931034507</v>
      </c>
    </row>
    <row r="33" spans="2:12" x14ac:dyDescent="0.25">
      <c r="B33">
        <v>15</v>
      </c>
      <c r="C33" s="17">
        <f t="shared" si="5"/>
        <v>45</v>
      </c>
      <c r="D33" s="16">
        <f>VLOOKUP(C33,'DATA - Muži'!$B$7:$K$115,5)</f>
        <v>2.4848193999999998E-3</v>
      </c>
      <c r="E33" s="16">
        <f>VLOOKUP(C33,'DATA - ženy'!$B$7:$K$115,5)</f>
        <v>1.1980628E-3</v>
      </c>
      <c r="F33" s="16">
        <f t="shared" si="0"/>
        <v>1.8414410999999999E-3</v>
      </c>
      <c r="G33" s="30">
        <f t="shared" si="6"/>
        <v>0.982664076906132</v>
      </c>
      <c r="H33" s="30">
        <f t="shared" si="1"/>
        <v>0.88259140000000003</v>
      </c>
      <c r="I33">
        <f>IF($C33&lt;'Sullivan 2011'!$C$4,'Sullivan 2011'!$D$3,IF($C33&lt;'Sullivan 2011'!$C$5,'Sullivan 2011'!$D$4,IF($C33&lt;'Sullivan 2011'!$C$6,'Sullivan 2011'!$D$5,IF($C33&lt;'Sullivan 2011'!$C$7,'Sullivan 2011'!$D$6,IF($C33&lt;'Sullivan 2011'!$C$8,'Sullivan 2011'!$D$7,IF($C33&lt;'Sullivan 2011'!$C$9,'Sullivan 2011'!$D$8,IF($C33&lt;'Sullivan 2011'!$D$10,'Sullivan 2011'!$D$9,'Sullivan 2011'!$D$10)))))))</f>
        <v>0.83699999999999997</v>
      </c>
      <c r="J33" s="30">
        <f t="shared" si="2"/>
        <v>0.86729086336629069</v>
      </c>
      <c r="K33" s="30">
        <f t="shared" si="3"/>
        <v>0.5566810025196679</v>
      </c>
      <c r="L33" s="37">
        <f t="shared" si="4"/>
        <v>0.566605877200686</v>
      </c>
    </row>
    <row r="34" spans="2:12" x14ac:dyDescent="0.25">
      <c r="B34">
        <v>16</v>
      </c>
      <c r="C34" s="17">
        <f t="shared" si="5"/>
        <v>46</v>
      </c>
      <c r="D34" s="16">
        <f>VLOOKUP(C34,'DATA - Muži'!$B$7:$K$115,5)</f>
        <v>2.7331156000000001E-3</v>
      </c>
      <c r="E34" s="16">
        <f>VLOOKUP(C34,'DATA - ženy'!$B$7:$K$115,5)</f>
        <v>1.3241838000000001E-3</v>
      </c>
      <c r="F34" s="16">
        <f t="shared" si="0"/>
        <v>2.0286497000000002E-3</v>
      </c>
      <c r="G34" s="30">
        <f t="shared" si="6"/>
        <v>0.98067059572131554</v>
      </c>
      <c r="H34" s="30">
        <f t="shared" si="1"/>
        <v>0.87931150000000002</v>
      </c>
      <c r="I34">
        <f>IF($C34&lt;'Sullivan 2011'!$C$4,'Sullivan 2011'!$D$3,IF($C34&lt;'Sullivan 2011'!$C$5,'Sullivan 2011'!$D$4,IF($C34&lt;'Sullivan 2011'!$C$6,'Sullivan 2011'!$D$5,IF($C34&lt;'Sullivan 2011'!$C$7,'Sullivan 2011'!$D$6,IF($C34&lt;'Sullivan 2011'!$C$8,'Sullivan 2011'!$D$7,IF($C34&lt;'Sullivan 2011'!$C$9,'Sullivan 2011'!$D$8,IF($C34&lt;'Sullivan 2011'!$D$10,'Sullivan 2011'!$D$9,'Sullivan 2011'!$D$10)))))))</f>
        <v>0.83699999999999997</v>
      </c>
      <c r="J34" s="30">
        <f t="shared" si="2"/>
        <v>0.86231493252960356</v>
      </c>
      <c r="K34" s="30">
        <f t="shared" si="3"/>
        <v>0.53736615714827252</v>
      </c>
      <c r="L34" s="37">
        <f t="shared" si="4"/>
        <v>0.54702357983397021</v>
      </c>
    </row>
    <row r="35" spans="2:12" x14ac:dyDescent="0.25">
      <c r="B35">
        <v>17</v>
      </c>
      <c r="C35" s="17">
        <f t="shared" si="5"/>
        <v>47</v>
      </c>
      <c r="D35" s="16">
        <f>VLOOKUP(C35,'DATA - Muži'!$B$7:$K$115,5)</f>
        <v>3.0235718999999999E-3</v>
      </c>
      <c r="E35" s="16">
        <f>VLOOKUP(C35,'DATA - ženy'!$B$7:$K$115,5)</f>
        <v>1.4644848999999999E-3</v>
      </c>
      <c r="F35" s="16">
        <f t="shared" si="0"/>
        <v>2.2440284E-3</v>
      </c>
      <c r="G35" s="30">
        <f t="shared" si="6"/>
        <v>0.9784699430534719</v>
      </c>
      <c r="H35" s="30">
        <f t="shared" si="1"/>
        <v>0.8759652</v>
      </c>
      <c r="I35">
        <f>IF($C35&lt;'Sullivan 2011'!$C$4,'Sullivan 2011'!$D$3,IF($C35&lt;'Sullivan 2011'!$C$5,'Sullivan 2011'!$D$4,IF($C35&lt;'Sullivan 2011'!$C$6,'Sullivan 2011'!$D$5,IF($C35&lt;'Sullivan 2011'!$C$7,'Sullivan 2011'!$D$6,IF($C35&lt;'Sullivan 2011'!$C$8,'Sullivan 2011'!$D$7,IF($C35&lt;'Sullivan 2011'!$C$9,'Sullivan 2011'!$D$8,IF($C35&lt;'Sullivan 2011'!$D$10,'Sullivan 2011'!$D$9,'Sullivan 2011'!$D$10)))))))</f>
        <v>0.83699999999999997</v>
      </c>
      <c r="J35" s="30">
        <f t="shared" si="2"/>
        <v>0.85710561936082308</v>
      </c>
      <c r="K35" s="30">
        <f t="shared" si="3"/>
        <v>0.51856299553926655</v>
      </c>
      <c r="L35" s="37">
        <f t="shared" si="4"/>
        <v>0.52796457634376948</v>
      </c>
    </row>
    <row r="36" spans="2:12" x14ac:dyDescent="0.25">
      <c r="B36">
        <v>18</v>
      </c>
      <c r="C36" s="17">
        <f t="shared" si="5"/>
        <v>48</v>
      </c>
      <c r="D36" s="16">
        <f>VLOOKUP(C36,'DATA - Muži'!$B$7:$K$115,5)</f>
        <v>3.3582595999999999E-3</v>
      </c>
      <c r="E36" s="16">
        <f>VLOOKUP(C36,'DATA - ženy'!$B$7:$K$115,5)</f>
        <v>1.6204112000000001E-3</v>
      </c>
      <c r="F36" s="16">
        <f t="shared" si="0"/>
        <v>2.4893353999999998E-3</v>
      </c>
      <c r="G36" s="30">
        <f t="shared" si="6"/>
        <v>0.976034203186393</v>
      </c>
      <c r="H36" s="30">
        <f t="shared" si="1"/>
        <v>0.87255249999999995</v>
      </c>
      <c r="I36">
        <f>IF($C36&lt;'Sullivan 2011'!$C$4,'Sullivan 2011'!$D$3,IF($C36&lt;'Sullivan 2011'!$C$5,'Sullivan 2011'!$D$4,IF($C36&lt;'Sullivan 2011'!$C$6,'Sullivan 2011'!$D$5,IF($C36&lt;'Sullivan 2011'!$C$7,'Sullivan 2011'!$D$6,IF($C36&lt;'Sullivan 2011'!$C$8,'Sullivan 2011'!$D$7,IF($C36&lt;'Sullivan 2011'!$C$9,'Sullivan 2011'!$D$8,IF($C36&lt;'Sullivan 2011'!$D$10,'Sullivan 2011'!$D$9,'Sullivan 2011'!$D$10)))))))</f>
        <v>0.83699999999999997</v>
      </c>
      <c r="J36" s="30">
        <f t="shared" si="2"/>
        <v>0.85164108407579509</v>
      </c>
      <c r="K36" s="30">
        <f t="shared" si="3"/>
        <v>0.50024938041060729</v>
      </c>
      <c r="L36" s="37">
        <f t="shared" si="4"/>
        <v>0.50940618797493697</v>
      </c>
    </row>
    <row r="37" spans="2:12" x14ac:dyDescent="0.25">
      <c r="B37">
        <v>19</v>
      </c>
      <c r="C37" s="17">
        <f t="shared" si="5"/>
        <v>49</v>
      </c>
      <c r="D37" s="16">
        <f>VLOOKUP(C37,'DATA - Muži'!$B$7:$K$115,5)</f>
        <v>3.7381383999999999E-3</v>
      </c>
      <c r="E37" s="16">
        <f>VLOOKUP(C37,'DATA - ženy'!$B$7:$K$115,5)</f>
        <v>1.7935143000000001E-3</v>
      </c>
      <c r="F37" s="16">
        <f t="shared" si="0"/>
        <v>2.7658263500000002E-3</v>
      </c>
      <c r="G37" s="30">
        <f t="shared" si="6"/>
        <v>0.97333466206871877</v>
      </c>
      <c r="H37" s="30">
        <f t="shared" si="1"/>
        <v>0.8690734</v>
      </c>
      <c r="I37">
        <f>IF($C37&lt;'Sullivan 2011'!$C$4,'Sullivan 2011'!$D$3,IF($C37&lt;'Sullivan 2011'!$C$5,'Sullivan 2011'!$D$4,IF($C37&lt;'Sullivan 2011'!$C$6,'Sullivan 2011'!$D$5,IF($C37&lt;'Sullivan 2011'!$C$7,'Sullivan 2011'!$D$6,IF($C37&lt;'Sullivan 2011'!$C$8,'Sullivan 2011'!$D$7,IF($C37&lt;'Sullivan 2011'!$C$9,'Sullivan 2011'!$D$8,IF($C37&lt;'Sullivan 2011'!$D$10,'Sullivan 2011'!$D$9,'Sullivan 2011'!$D$10)))))))</f>
        <v>0.83699999999999997</v>
      </c>
      <c r="J37" s="30">
        <f t="shared" si="2"/>
        <v>0.84589926410191241</v>
      </c>
      <c r="K37" s="30">
        <f t="shared" si="3"/>
        <v>0.48240453040781084</v>
      </c>
      <c r="L37" s="37">
        <f t="shared" si="4"/>
        <v>0.49132695540920907</v>
      </c>
    </row>
    <row r="38" spans="2:12" x14ac:dyDescent="0.25">
      <c r="B38">
        <v>20</v>
      </c>
      <c r="C38" s="17">
        <f t="shared" si="5"/>
        <v>50</v>
      </c>
      <c r="D38" s="16">
        <f>VLOOKUP(C38,'DATA - Muži'!$B$7:$K$115,5)</f>
        <v>4.1620633000000002E-3</v>
      </c>
      <c r="E38" s="16">
        <f>VLOOKUP(C38,'DATA - ženy'!$B$7:$K$115,5)</f>
        <v>1.9852451000000001E-3</v>
      </c>
      <c r="F38" s="16">
        <f t="shared" si="0"/>
        <v>3.0736542000000004E-3</v>
      </c>
      <c r="G38" s="30">
        <f t="shared" si="6"/>
        <v>0.97034296789664565</v>
      </c>
      <c r="H38" s="30">
        <f t="shared" si="1"/>
        <v>0.86552790000000002</v>
      </c>
      <c r="I38">
        <f>IF($C38&lt;'Sullivan 2011'!$C$4,'Sullivan 2011'!$D$3,IF($C38&lt;'Sullivan 2011'!$C$5,'Sullivan 2011'!$D$4,IF($C38&lt;'Sullivan 2011'!$C$6,'Sullivan 2011'!$D$5,IF($C38&lt;'Sullivan 2011'!$C$7,'Sullivan 2011'!$D$6,IF($C38&lt;'Sullivan 2011'!$C$8,'Sullivan 2011'!$D$7,IF($C38&lt;'Sullivan 2011'!$C$9,'Sullivan 2011'!$D$8,IF($C38&lt;'Sullivan 2011'!$D$10,'Sullivan 2011'!$D$9,'Sullivan 2011'!$D$10)))))))</f>
        <v>0.79800000000000004</v>
      </c>
      <c r="J38" s="30">
        <f t="shared" si="2"/>
        <v>0.83985891128335111</v>
      </c>
      <c r="K38" s="30">
        <f t="shared" si="3"/>
        <v>0.46500951611492364</v>
      </c>
      <c r="L38" s="37">
        <f t="shared" si="4"/>
        <v>0.47370702326136727</v>
      </c>
    </row>
    <row r="39" spans="2:12" x14ac:dyDescent="0.25">
      <c r="B39">
        <v>21</v>
      </c>
      <c r="C39" s="17">
        <f t="shared" si="5"/>
        <v>51</v>
      </c>
      <c r="D39" s="16">
        <f>VLOOKUP(C39,'DATA - Muži'!$B$7:$K$115,5)</f>
        <v>4.6260965000000003E-3</v>
      </c>
      <c r="E39" s="16">
        <f>VLOOKUP(C39,'DATA - ženy'!$B$7:$K$115,5)</f>
        <v>2.1969552000000001E-3</v>
      </c>
      <c r="F39" s="16">
        <f t="shared" si="0"/>
        <v>3.4115258500000004E-3</v>
      </c>
      <c r="G39" s="30">
        <f t="shared" si="6"/>
        <v>0.96703261777830052</v>
      </c>
      <c r="H39" s="30">
        <f t="shared" si="1"/>
        <v>0.86191600000000002</v>
      </c>
      <c r="I39">
        <f>IF($C39&lt;'Sullivan 2011'!$C$4,'Sullivan 2011'!$D$3,IF($C39&lt;'Sullivan 2011'!$C$5,'Sullivan 2011'!$D$4,IF($C39&lt;'Sullivan 2011'!$C$6,'Sullivan 2011'!$D$5,IF($C39&lt;'Sullivan 2011'!$C$7,'Sullivan 2011'!$D$6,IF($C39&lt;'Sullivan 2011'!$C$8,'Sullivan 2011'!$D$7,IF($C39&lt;'Sullivan 2011'!$C$9,'Sullivan 2011'!$D$8,IF($C39&lt;'Sullivan 2011'!$D$10,'Sullivan 2011'!$D$9,'Sullivan 2011'!$D$10)))))))</f>
        <v>0.79800000000000004</v>
      </c>
      <c r="J39" s="30">
        <f t="shared" si="2"/>
        <v>0.8335008857850017</v>
      </c>
      <c r="K39" s="30">
        <f t="shared" si="3"/>
        <v>0.44804779762329039</v>
      </c>
      <c r="L39" s="37">
        <f t="shared" si="4"/>
        <v>0.45652865686910704</v>
      </c>
    </row>
    <row r="40" spans="2:12" x14ac:dyDescent="0.25">
      <c r="B40">
        <v>22</v>
      </c>
      <c r="C40" s="17">
        <f t="shared" si="5"/>
        <v>52</v>
      </c>
      <c r="D40" s="16">
        <f>VLOOKUP(C40,'DATA - Muži'!$B$7:$K$115,5)</f>
        <v>5.1246308000000001E-3</v>
      </c>
      <c r="E40" s="16">
        <f>VLOOKUP(C40,'DATA - ženy'!$B$7:$K$115,5)</f>
        <v>2.4301152000000001E-3</v>
      </c>
      <c r="F40" s="16">
        <f t="shared" si="0"/>
        <v>3.7773730000000001E-3</v>
      </c>
      <c r="G40" s="30">
        <f t="shared" si="6"/>
        <v>0.96337977487778537</v>
      </c>
      <c r="H40" s="30">
        <f t="shared" si="1"/>
        <v>0.85823769999999999</v>
      </c>
      <c r="I40">
        <f>IF($C40&lt;'Sullivan 2011'!$C$4,'Sullivan 2011'!$D$3,IF($C40&lt;'Sullivan 2011'!$C$5,'Sullivan 2011'!$D$4,IF($C40&lt;'Sullivan 2011'!$C$6,'Sullivan 2011'!$D$5,IF($C40&lt;'Sullivan 2011'!$C$7,'Sullivan 2011'!$D$6,IF($C40&lt;'Sullivan 2011'!$C$8,'Sullivan 2011'!$D$7,IF($C40&lt;'Sullivan 2011'!$C$9,'Sullivan 2011'!$D$8,IF($C40&lt;'Sullivan 2011'!$D$10,'Sullivan 2011'!$D$9,'Sullivan 2011'!$D$10)))))))</f>
        <v>0.79800000000000004</v>
      </c>
      <c r="J40" s="30">
        <f t="shared" si="2"/>
        <v>0.82680884221762829</v>
      </c>
      <c r="K40" s="30">
        <f t="shared" si="3"/>
        <v>0.43150533441679312</v>
      </c>
      <c r="L40" s="37">
        <f t="shared" si="4"/>
        <v>0.43977656602004178</v>
      </c>
    </row>
    <row r="41" spans="2:12" x14ac:dyDescent="0.25">
      <c r="B41">
        <v>23</v>
      </c>
      <c r="C41" s="17">
        <f t="shared" si="5"/>
        <v>53</v>
      </c>
      <c r="D41" s="16">
        <f>VLOOKUP(C41,'DATA - Muži'!$B$7:$K$115,5)</f>
        <v>5.6583761000000002E-3</v>
      </c>
      <c r="E41" s="16">
        <f>VLOOKUP(C41,'DATA - ženy'!$B$7:$K$115,5)</f>
        <v>2.6871891E-3</v>
      </c>
      <c r="F41" s="16">
        <f t="shared" si="0"/>
        <v>4.1727826000000001E-3</v>
      </c>
      <c r="G41" s="30">
        <f t="shared" si="6"/>
        <v>0.95935980051598346</v>
      </c>
      <c r="H41" s="30">
        <f t="shared" si="1"/>
        <v>0.85449300000000006</v>
      </c>
      <c r="I41">
        <f>IF($C41&lt;'Sullivan 2011'!$C$4,'Sullivan 2011'!$D$3,IF($C41&lt;'Sullivan 2011'!$C$5,'Sullivan 2011'!$D$4,IF($C41&lt;'Sullivan 2011'!$C$6,'Sullivan 2011'!$D$5,IF($C41&lt;'Sullivan 2011'!$C$7,'Sullivan 2011'!$D$6,IF($C41&lt;'Sullivan 2011'!$C$8,'Sullivan 2011'!$D$7,IF($C41&lt;'Sullivan 2011'!$C$9,'Sullivan 2011'!$D$8,IF($C41&lt;'Sullivan 2011'!$D$10,'Sullivan 2011'!$D$9,'Sullivan 2011'!$D$10)))))))</f>
        <v>0.79800000000000004</v>
      </c>
      <c r="J41" s="30">
        <f t="shared" si="2"/>
        <v>0.81976623402230431</v>
      </c>
      <c r="K41" s="30">
        <f t="shared" si="3"/>
        <v>0.4153687864203876</v>
      </c>
      <c r="L41" s="37">
        <f t="shared" si="4"/>
        <v>0.42343706041859036</v>
      </c>
    </row>
    <row r="42" spans="2:12" x14ac:dyDescent="0.25">
      <c r="B42">
        <v>24</v>
      </c>
      <c r="C42" s="17">
        <f t="shared" si="5"/>
        <v>54</v>
      </c>
      <c r="D42" s="16">
        <f>VLOOKUP(C42,'DATA - Muži'!$B$7:$K$115,5)</f>
        <v>6.2312966000000001E-3</v>
      </c>
      <c r="E42" s="16">
        <f>VLOOKUP(C42,'DATA - ženy'!$B$7:$K$115,5)</f>
        <v>2.971357E-3</v>
      </c>
      <c r="F42" s="16">
        <f t="shared" si="0"/>
        <v>4.6013267999999996E-3</v>
      </c>
      <c r="G42" s="30">
        <f t="shared" si="6"/>
        <v>0.9549454725550266</v>
      </c>
      <c r="H42" s="30">
        <f t="shared" si="1"/>
        <v>0.85068189999999999</v>
      </c>
      <c r="I42">
        <f>IF($C42&lt;'Sullivan 2011'!$C$4,'Sullivan 2011'!$D$3,IF($C42&lt;'Sullivan 2011'!$C$5,'Sullivan 2011'!$D$4,IF($C42&lt;'Sullivan 2011'!$C$6,'Sullivan 2011'!$D$5,IF($C42&lt;'Sullivan 2011'!$C$7,'Sullivan 2011'!$D$6,IF($C42&lt;'Sullivan 2011'!$C$8,'Sullivan 2011'!$D$7,IF($C42&lt;'Sullivan 2011'!$C$9,'Sullivan 2011'!$D$8,IF($C42&lt;'Sullivan 2011'!$D$10,'Sullivan 2011'!$D$9,'Sullivan 2011'!$D$10)))))))</f>
        <v>0.79800000000000004</v>
      </c>
      <c r="J42" s="30">
        <f t="shared" si="2"/>
        <v>0.81235482898950784</v>
      </c>
      <c r="K42" s="30">
        <f t="shared" si="3"/>
        <v>0.39962474625825184</v>
      </c>
      <c r="L42" s="37">
        <f t="shared" si="4"/>
        <v>0.40749676633931975</v>
      </c>
    </row>
    <row r="43" spans="2:12" x14ac:dyDescent="0.25">
      <c r="B43">
        <v>25</v>
      </c>
      <c r="C43" s="17">
        <f t="shared" si="5"/>
        <v>55</v>
      </c>
      <c r="D43" s="16">
        <f>VLOOKUP(C43,'DATA - Muži'!$B$7:$K$115,5)</f>
        <v>6.8503319999999998E-3</v>
      </c>
      <c r="E43" s="16">
        <f>VLOOKUP(C43,'DATA - ženy'!$B$7:$K$115,5)</f>
        <v>3.2859031999999998E-3</v>
      </c>
      <c r="F43" s="16">
        <f t="shared" si="0"/>
        <v>5.0681175999999998E-3</v>
      </c>
      <c r="G43" s="30">
        <f t="shared" si="6"/>
        <v>0.95010569659853017</v>
      </c>
      <c r="H43" s="30">
        <f t="shared" si="1"/>
        <v>0.84680440000000001</v>
      </c>
      <c r="I43">
        <f>IF($C43&lt;'Sullivan 2011'!$C$4,'Sullivan 2011'!$D$3,IF($C43&lt;'Sullivan 2011'!$C$5,'Sullivan 2011'!$D$4,IF($C43&lt;'Sullivan 2011'!$C$6,'Sullivan 2011'!$D$5,IF($C43&lt;'Sullivan 2011'!$C$7,'Sullivan 2011'!$D$6,IF($C43&lt;'Sullivan 2011'!$C$8,'Sullivan 2011'!$D$7,IF($C43&lt;'Sullivan 2011'!$C$9,'Sullivan 2011'!$D$8,IF($C43&lt;'Sullivan 2011'!$D$10,'Sullivan 2011'!$D$9,'Sullivan 2011'!$D$10)))))))</f>
        <v>0.79800000000000004</v>
      </c>
      <c r="J43" s="30">
        <f t="shared" si="2"/>
        <v>0.80455368434470043</v>
      </c>
      <c r="K43" s="30">
        <f t="shared" si="3"/>
        <v>0.3842593204130163</v>
      </c>
      <c r="L43" s="37">
        <f t="shared" si="4"/>
        <v>0.39194203333563404</v>
      </c>
    </row>
    <row r="44" spans="2:12" x14ac:dyDescent="0.25">
      <c r="B44">
        <v>26</v>
      </c>
      <c r="C44" s="17">
        <f t="shared" si="5"/>
        <v>56</v>
      </c>
      <c r="D44" s="16">
        <f>VLOOKUP(C44,'DATA - Muži'!$B$7:$K$115,5)</f>
        <v>7.5307626999999997E-3</v>
      </c>
      <c r="E44" s="16">
        <f>VLOOKUP(C44,'DATA - ženy'!$B$7:$K$115,5)</f>
        <v>3.6329688000000001E-3</v>
      </c>
      <c r="F44" s="16">
        <f t="shared" si="0"/>
        <v>5.5818657499999997E-3</v>
      </c>
      <c r="G44" s="30">
        <f t="shared" si="6"/>
        <v>0.94480233415180692</v>
      </c>
      <c r="H44" s="30">
        <f t="shared" si="1"/>
        <v>0.84286050000000001</v>
      </c>
      <c r="I44">
        <f>IF($C44&lt;'Sullivan 2011'!$C$4,'Sullivan 2011'!$D$3,IF($C44&lt;'Sullivan 2011'!$C$5,'Sullivan 2011'!$D$4,IF($C44&lt;'Sullivan 2011'!$C$6,'Sullivan 2011'!$D$5,IF($C44&lt;'Sullivan 2011'!$C$7,'Sullivan 2011'!$D$6,IF($C44&lt;'Sullivan 2011'!$C$8,'Sullivan 2011'!$D$7,IF($C44&lt;'Sullivan 2011'!$C$9,'Sullivan 2011'!$D$8,IF($C44&lt;'Sullivan 2011'!$D$10,'Sullivan 2011'!$D$9,'Sullivan 2011'!$D$10)))))))</f>
        <v>0.79800000000000004</v>
      </c>
      <c r="J44" s="30">
        <f t="shared" si="2"/>
        <v>0.79633656776435902</v>
      </c>
      <c r="K44" s="30">
        <f t="shared" si="3"/>
        <v>0.36925706773880856</v>
      </c>
      <c r="L44" s="37">
        <f t="shared" si="4"/>
        <v>0.37675819407591243</v>
      </c>
    </row>
    <row r="45" spans="2:12" x14ac:dyDescent="0.25">
      <c r="B45">
        <v>27</v>
      </c>
      <c r="C45" s="17">
        <f t="shared" si="5"/>
        <v>57</v>
      </c>
      <c r="D45" s="16">
        <f>VLOOKUP(C45,'DATA - Muži'!$B$7:$K$115,5)</f>
        <v>8.2942222999999992E-3</v>
      </c>
      <c r="E45" s="16">
        <f>VLOOKUP(C45,'DATA - ženy'!$B$7:$K$115,5)</f>
        <v>4.0142190999999999E-3</v>
      </c>
      <c r="F45" s="16">
        <f t="shared" si="0"/>
        <v>6.1542206999999991E-3</v>
      </c>
      <c r="G45" s="30">
        <f t="shared" si="6"/>
        <v>0.9389878120695615</v>
      </c>
      <c r="H45" s="30">
        <f t="shared" si="1"/>
        <v>0.83885019999999999</v>
      </c>
      <c r="I45">
        <f>IF($C45&lt;'Sullivan 2011'!$C$4,'Sullivan 2011'!$D$3,IF($C45&lt;'Sullivan 2011'!$C$5,'Sullivan 2011'!$D$4,IF($C45&lt;'Sullivan 2011'!$C$6,'Sullivan 2011'!$D$5,IF($C45&lt;'Sullivan 2011'!$C$7,'Sullivan 2011'!$D$6,IF($C45&lt;'Sullivan 2011'!$C$8,'Sullivan 2011'!$D$7,IF($C45&lt;'Sullivan 2011'!$C$9,'Sullivan 2011'!$D$8,IF($C45&lt;'Sullivan 2011'!$D$10,'Sullivan 2011'!$D$9,'Sullivan 2011'!$D$10)))))))</f>
        <v>0.79800000000000004</v>
      </c>
      <c r="J45" s="30">
        <f t="shared" si="2"/>
        <v>0.78767011395211406</v>
      </c>
      <c r="K45" s="30">
        <f t="shared" si="3"/>
        <v>0.35460046485483626</v>
      </c>
      <c r="L45" s="37">
        <f t="shared" si="4"/>
        <v>0.36192876629682241</v>
      </c>
    </row>
    <row r="46" spans="2:12" x14ac:dyDescent="0.25">
      <c r="B46">
        <v>28</v>
      </c>
      <c r="C46" s="17">
        <f t="shared" si="5"/>
        <v>58</v>
      </c>
      <c r="D46" s="16">
        <f>VLOOKUP(C46,'DATA - Muži'!$B$7:$K$115,5)</f>
        <v>9.1630880999999994E-3</v>
      </c>
      <c r="E46" s="16">
        <f>VLOOKUP(C46,'DATA - ženy'!$B$7:$K$115,5)</f>
        <v>4.4312991000000001E-3</v>
      </c>
      <c r="F46" s="16">
        <f t="shared" si="0"/>
        <v>6.7971935999999993E-3</v>
      </c>
      <c r="G46" s="30">
        <f t="shared" si="6"/>
        <v>0.93260533012288427</v>
      </c>
      <c r="H46" s="30">
        <f t="shared" si="1"/>
        <v>0.83477349999999995</v>
      </c>
      <c r="I46">
        <f>IF($C46&lt;'Sullivan 2011'!$C$4,'Sullivan 2011'!$D$3,IF($C46&lt;'Sullivan 2011'!$C$5,'Sullivan 2011'!$D$4,IF($C46&lt;'Sullivan 2011'!$C$6,'Sullivan 2011'!$D$5,IF($C46&lt;'Sullivan 2011'!$C$7,'Sullivan 2011'!$D$6,IF($C46&lt;'Sullivan 2011'!$C$8,'Sullivan 2011'!$D$7,IF($C46&lt;'Sullivan 2011'!$C$9,'Sullivan 2011'!$D$8,IF($C46&lt;'Sullivan 2011'!$D$10,'Sullivan 2011'!$D$9,'Sullivan 2011'!$D$10)))))))</f>
        <v>0.79800000000000004</v>
      </c>
      <c r="J46" s="30">
        <f t="shared" si="2"/>
        <v>0.77851421554533551</v>
      </c>
      <c r="K46" s="30">
        <f>J46/((1+$D$6)^B46)</f>
        <v>0.34027046562757612</v>
      </c>
      <c r="L46" s="37">
        <f t="shared" si="4"/>
        <v>0.34743546524120617</v>
      </c>
    </row>
    <row r="47" spans="2:12" x14ac:dyDescent="0.25">
      <c r="B47">
        <v>29</v>
      </c>
      <c r="C47" s="17">
        <f t="shared" si="5"/>
        <v>59</v>
      </c>
      <c r="D47" s="16">
        <f>VLOOKUP(C47,'DATA - Muži'!$B$7:$K$115,5)</f>
        <v>1.0152239299999999E-2</v>
      </c>
      <c r="E47" s="16">
        <f>VLOOKUP(C47,'DATA - ženy'!$B$7:$K$115,5)</f>
        <v>4.8862480000000002E-3</v>
      </c>
      <c r="F47" s="16">
        <f t="shared" si="0"/>
        <v>7.5192436500000001E-3</v>
      </c>
      <c r="G47" s="30">
        <f t="shared" si="6"/>
        <v>0.92559284341640158</v>
      </c>
      <c r="H47" s="30">
        <f t="shared" si="1"/>
        <v>0.83063039999999999</v>
      </c>
      <c r="I47">
        <f>IF($C47&lt;'Sullivan 2011'!$C$4,'Sullivan 2011'!$D$3,IF($C47&lt;'Sullivan 2011'!$C$5,'Sullivan 2011'!$D$4,IF($C47&lt;'Sullivan 2011'!$C$6,'Sullivan 2011'!$D$5,IF($C47&lt;'Sullivan 2011'!$C$7,'Sullivan 2011'!$D$6,IF($C47&lt;'Sullivan 2011'!$C$8,'Sullivan 2011'!$D$7,IF($C47&lt;'Sullivan 2011'!$C$9,'Sullivan 2011'!$D$8,IF($C47&lt;'Sullivan 2011'!$D$10,'Sullivan 2011'!$D$9,'Sullivan 2011'!$D$10)))))))</f>
        <v>0.79800000000000004</v>
      </c>
      <c r="J47" s="30">
        <f t="shared" si="2"/>
        <v>0.768825553764103</v>
      </c>
      <c r="K47" s="30">
        <f t="shared" si="3"/>
        <v>0.3262483269841443</v>
      </c>
      <c r="L47" s="37">
        <f t="shared" si="4"/>
        <v>0.33325939630586021</v>
      </c>
    </row>
    <row r="48" spans="2:12" x14ac:dyDescent="0.25">
      <c r="B48">
        <v>30</v>
      </c>
      <c r="C48" s="17">
        <f t="shared" si="5"/>
        <v>60</v>
      </c>
      <c r="D48" s="16">
        <f>VLOOKUP(C48,'DATA - Muži'!$B$7:$K$115,5)</f>
        <v>1.12766958E-2</v>
      </c>
      <c r="E48" s="16">
        <f>VLOOKUP(C48,'DATA - ženy'!$B$7:$K$115,5)</f>
        <v>5.3810623000000004E-3</v>
      </c>
      <c r="F48" s="16">
        <f t="shared" si="0"/>
        <v>8.3288790499999998E-3</v>
      </c>
      <c r="G48" s="30">
        <f t="shared" si="6"/>
        <v>0.91788369257404079</v>
      </c>
      <c r="H48" s="30">
        <f t="shared" si="1"/>
        <v>0.82642090000000001</v>
      </c>
      <c r="I48">
        <f>IF($C48&lt;'Sullivan 2011'!$C$4,'Sullivan 2011'!$D$3,IF($C48&lt;'Sullivan 2011'!$C$5,'Sullivan 2011'!$D$4,IF($C48&lt;'Sullivan 2011'!$C$6,'Sullivan 2011'!$D$5,IF($C48&lt;'Sullivan 2011'!$C$7,'Sullivan 2011'!$D$6,IF($C48&lt;'Sullivan 2011'!$C$8,'Sullivan 2011'!$D$7,IF($C48&lt;'Sullivan 2011'!$C$9,'Sullivan 2011'!$D$8,IF($C48&lt;'Sullivan 2011'!$D$10,'Sullivan 2011'!$D$9,'Sullivan 2011'!$D$10)))))))</f>
        <v>0.77400000000000002</v>
      </c>
      <c r="J48" s="30">
        <f t="shared" si="2"/>
        <v>0.75855826731236209</v>
      </c>
      <c r="K48" s="30">
        <f t="shared" si="3"/>
        <v>0.31251596245402113</v>
      </c>
      <c r="L48" s="37">
        <f t="shared" si="4"/>
        <v>0.31938214471908272</v>
      </c>
    </row>
    <row r="49" spans="2:12" x14ac:dyDescent="0.25">
      <c r="B49">
        <v>31</v>
      </c>
      <c r="C49" s="17">
        <f t="shared" si="5"/>
        <v>61</v>
      </c>
      <c r="D49" s="16">
        <f>VLOOKUP(C49,'DATA - Muži'!$B$7:$K$115,5)</f>
        <v>1.25461614E-2</v>
      </c>
      <c r="E49" s="16">
        <f>VLOOKUP(C49,'DATA - ženy'!$B$7:$K$115,5)</f>
        <v>5.9185430999999997E-3</v>
      </c>
      <c r="F49" s="16">
        <f t="shared" si="0"/>
        <v>9.2323522499999991E-3</v>
      </c>
      <c r="G49" s="30">
        <f t="shared" si="6"/>
        <v>0.90940946699966652</v>
      </c>
      <c r="H49" s="30">
        <f t="shared" si="1"/>
        <v>0.82214500000000001</v>
      </c>
      <c r="I49">
        <f>IF($C49&lt;'Sullivan 2011'!$C$4,'Sullivan 2011'!$D$3,IF($C49&lt;'Sullivan 2011'!$C$5,'Sullivan 2011'!$D$4,IF($C49&lt;'Sullivan 2011'!$C$6,'Sullivan 2011'!$D$5,IF($C49&lt;'Sullivan 2011'!$C$7,'Sullivan 2011'!$D$6,IF($C49&lt;'Sullivan 2011'!$C$8,'Sullivan 2011'!$D$7,IF($C49&lt;'Sullivan 2011'!$C$9,'Sullivan 2011'!$D$8,IF($C49&lt;'Sullivan 2011'!$D$10,'Sullivan 2011'!$D$9,'Sullivan 2011'!$D$10)))))))</f>
        <v>0.77400000000000002</v>
      </c>
      <c r="J49" s="30">
        <f t="shared" si="2"/>
        <v>0.74766644624644085</v>
      </c>
      <c r="K49" s="30">
        <f t="shared" si="3"/>
        <v>0.2990569673668399</v>
      </c>
      <c r="L49" s="37">
        <f t="shared" si="4"/>
        <v>0.30578646491043049</v>
      </c>
    </row>
    <row r="50" spans="2:12" x14ac:dyDescent="0.25">
      <c r="B50">
        <v>32</v>
      </c>
      <c r="C50" s="17">
        <f t="shared" si="5"/>
        <v>62</v>
      </c>
      <c r="D50" s="16">
        <f>VLOOKUP(C50,'DATA - Muži'!$B$7:$K$115,5)</f>
        <v>1.39586482E-2</v>
      </c>
      <c r="E50" s="16">
        <f>VLOOKUP(C50,'DATA - ženy'!$B$7:$K$115,5)</f>
        <v>6.5030714999999998E-3</v>
      </c>
      <c r="F50" s="16">
        <f t="shared" ref="F50:F81" si="7">D50*$D$3+E50*(1-$D$3)</f>
        <v>1.0230859849999999E-2</v>
      </c>
      <c r="G50" s="30">
        <f t="shared" si="6"/>
        <v>0.90010542619652967</v>
      </c>
      <c r="H50" s="30">
        <f t="shared" ref="H50:H81" si="8">0.9508566+(0.0212126*$D$3)-(0.0002587*C50)-(0.0000332*(C50^2))</f>
        <v>0.81780269999999999</v>
      </c>
      <c r="I50">
        <f>IF($C50&lt;'Sullivan 2011'!$C$4,'Sullivan 2011'!$D$3,IF($C50&lt;'Sullivan 2011'!$C$5,'Sullivan 2011'!$D$4,IF($C50&lt;'Sullivan 2011'!$C$6,'Sullivan 2011'!$D$5,IF($C50&lt;'Sullivan 2011'!$C$7,'Sullivan 2011'!$D$6,IF($C50&lt;'Sullivan 2011'!$C$8,'Sullivan 2011'!$D$7,IF($C50&lt;'Sullivan 2011'!$C$9,'Sullivan 2011'!$D$8,IF($C50&lt;'Sullivan 2011'!$D$10,'Sullivan 2011'!$D$9,'Sullivan 2011'!$D$10)))))))</f>
        <v>0.77400000000000002</v>
      </c>
      <c r="J50" s="30">
        <f t="shared" ref="J50:J81" si="9">G50*IF($D$7="Ara et Brazier 2010",H50,I50)</f>
        <v>0.73610864782817265</v>
      </c>
      <c r="K50" s="30">
        <f t="shared" si="3"/>
        <v>0.28585824910016477</v>
      </c>
      <c r="L50" s="37">
        <f t="shared" si="4"/>
        <v>0.29245760823350231</v>
      </c>
    </row>
    <row r="51" spans="2:12" x14ac:dyDescent="0.25">
      <c r="B51">
        <v>33</v>
      </c>
      <c r="C51" s="17">
        <f t="shared" si="5"/>
        <v>63</v>
      </c>
      <c r="D51" s="16">
        <f>VLOOKUP(C51,'DATA - Muži'!$B$7:$K$115,5)</f>
        <v>1.5504908600000001E-2</v>
      </c>
      <c r="E51" s="16">
        <f>VLOOKUP(C51,'DATA - ženy'!$B$7:$K$115,5)</f>
        <v>7.1399545999999998E-3</v>
      </c>
      <c r="F51" s="16">
        <f t="shared" si="7"/>
        <v>1.13224316E-2</v>
      </c>
      <c r="G51" s="30">
        <f t="shared" si="6"/>
        <v>0.88991404407563057</v>
      </c>
      <c r="H51" s="30">
        <f t="shared" si="8"/>
        <v>0.81339400000000006</v>
      </c>
      <c r="I51">
        <f>IF($C51&lt;'Sullivan 2011'!$C$4,'Sullivan 2011'!$D$3,IF($C51&lt;'Sullivan 2011'!$C$5,'Sullivan 2011'!$D$4,IF($C51&lt;'Sullivan 2011'!$C$6,'Sullivan 2011'!$D$5,IF($C51&lt;'Sullivan 2011'!$C$7,'Sullivan 2011'!$D$6,IF($C51&lt;'Sullivan 2011'!$C$8,'Sullivan 2011'!$D$7,IF($C51&lt;'Sullivan 2011'!$C$9,'Sullivan 2011'!$D$8,IF($C51&lt;'Sullivan 2011'!$D$10,'Sullivan 2011'!$D$9,'Sullivan 2011'!$D$10)))))))</f>
        <v>0.77400000000000002</v>
      </c>
      <c r="J51" s="30">
        <f t="shared" si="9"/>
        <v>0.72385074396685356</v>
      </c>
      <c r="K51" s="30">
        <f t="shared" si="3"/>
        <v>0.27291072919410098</v>
      </c>
      <c r="L51" s="37">
        <f t="shared" si="4"/>
        <v>0.27938448914713288</v>
      </c>
    </row>
    <row r="52" spans="2:12" x14ac:dyDescent="0.25">
      <c r="B52">
        <v>34</v>
      </c>
      <c r="C52" s="17">
        <f t="shared" si="5"/>
        <v>64</v>
      </c>
      <c r="D52" s="16">
        <f>VLOOKUP(C52,'DATA - Muži'!$B$7:$K$115,5)</f>
        <v>1.7177881799999999E-2</v>
      </c>
      <c r="E52" s="16">
        <f>VLOOKUP(C52,'DATA - ženy'!$B$7:$K$115,5)</f>
        <v>7.8378061000000006E-3</v>
      </c>
      <c r="F52" s="16">
        <f t="shared" si="7"/>
        <v>1.250784395E-2</v>
      </c>
      <c r="G52" s="30">
        <f t="shared" si="6"/>
        <v>0.87878313808341912</v>
      </c>
      <c r="H52" s="30">
        <f t="shared" si="8"/>
        <v>0.8089189</v>
      </c>
      <c r="I52">
        <f>IF($C52&lt;'Sullivan 2011'!$C$4,'Sullivan 2011'!$D$3,IF($C52&lt;'Sullivan 2011'!$C$5,'Sullivan 2011'!$D$4,IF($C52&lt;'Sullivan 2011'!$C$6,'Sullivan 2011'!$D$5,IF($C52&lt;'Sullivan 2011'!$C$7,'Sullivan 2011'!$D$6,IF($C52&lt;'Sullivan 2011'!$C$8,'Sullivan 2011'!$D$7,IF($C52&lt;'Sullivan 2011'!$C$9,'Sullivan 2011'!$D$8,IF($C52&lt;'Sullivan 2011'!$D$10,'Sullivan 2011'!$D$9,'Sullivan 2011'!$D$10)))))))</f>
        <v>0.77400000000000002</v>
      </c>
      <c r="J52" s="30">
        <f t="shared" si="9"/>
        <v>0.71086428939698754</v>
      </c>
      <c r="K52" s="30">
        <f t="shared" si="3"/>
        <v>0.26020824754294264</v>
      </c>
      <c r="L52" s="37">
        <f t="shared" si="4"/>
        <v>0.26655948836852184</v>
      </c>
    </row>
    <row r="53" spans="2:12" x14ac:dyDescent="0.25">
      <c r="B53">
        <v>35</v>
      </c>
      <c r="C53" s="17">
        <f t="shared" si="5"/>
        <v>65</v>
      </c>
      <c r="D53" s="16">
        <f>VLOOKUP(C53,'DATA - Muži'!$B$7:$K$115,5)</f>
        <v>1.8975027299999999E-2</v>
      </c>
      <c r="E53" s="16">
        <f>VLOOKUP(C53,'DATA - ženy'!$B$7:$K$115,5)</f>
        <v>8.6095693999999993E-3</v>
      </c>
      <c r="F53" s="16">
        <f t="shared" si="7"/>
        <v>1.3792298349999999E-2</v>
      </c>
      <c r="G53" s="30">
        <f t="shared" si="6"/>
        <v>0.86666269885802338</v>
      </c>
      <c r="H53" s="30">
        <f t="shared" si="8"/>
        <v>0.80437740000000002</v>
      </c>
      <c r="I53">
        <f>IF($C53&lt;'Sullivan 2011'!$C$4,'Sullivan 2011'!$D$3,IF($C53&lt;'Sullivan 2011'!$C$5,'Sullivan 2011'!$D$4,IF($C53&lt;'Sullivan 2011'!$C$6,'Sullivan 2011'!$D$5,IF($C53&lt;'Sullivan 2011'!$C$7,'Sullivan 2011'!$D$6,IF($C53&lt;'Sullivan 2011'!$C$8,'Sullivan 2011'!$D$7,IF($C53&lt;'Sullivan 2011'!$C$9,'Sullivan 2011'!$D$8,IF($C53&lt;'Sullivan 2011'!$D$10,'Sullivan 2011'!$D$9,'Sullivan 2011'!$D$10)))))))</f>
        <v>0.77400000000000002</v>
      </c>
      <c r="J53" s="30">
        <f t="shared" si="9"/>
        <v>0.69712388838439987</v>
      </c>
      <c r="K53" s="30">
        <f t="shared" si="3"/>
        <v>0.247746256147443</v>
      </c>
      <c r="L53" s="37">
        <f t="shared" si="4"/>
        <v>0.25397725184519282</v>
      </c>
    </row>
    <row r="54" spans="2:12" x14ac:dyDescent="0.25">
      <c r="B54">
        <v>36</v>
      </c>
      <c r="C54" s="17">
        <f t="shared" si="5"/>
        <v>66</v>
      </c>
      <c r="D54" s="16">
        <f>VLOOKUP(C54,'DATA - Muži'!$B$7:$K$115,5)</f>
        <v>2.08924412E-2</v>
      </c>
      <c r="E54" s="16">
        <f>VLOOKUP(C54,'DATA - ženy'!$B$7:$K$115,5)</f>
        <v>9.4716244999999994E-3</v>
      </c>
      <c r="F54" s="16">
        <f t="shared" si="7"/>
        <v>1.5182032849999999E-2</v>
      </c>
      <c r="G54" s="30">
        <f t="shared" si="6"/>
        <v>0.85350499729409124</v>
      </c>
      <c r="H54" s="30">
        <f t="shared" si="8"/>
        <v>0.79976950000000002</v>
      </c>
      <c r="I54">
        <f>IF($C54&lt;'Sullivan 2011'!$C$4,'Sullivan 2011'!$D$3,IF($C54&lt;'Sullivan 2011'!$C$5,'Sullivan 2011'!$D$4,IF($C54&lt;'Sullivan 2011'!$C$6,'Sullivan 2011'!$D$5,IF($C54&lt;'Sullivan 2011'!$C$7,'Sullivan 2011'!$D$6,IF($C54&lt;'Sullivan 2011'!$C$8,'Sullivan 2011'!$D$7,IF($C54&lt;'Sullivan 2011'!$C$9,'Sullivan 2011'!$D$8,IF($C54&lt;'Sullivan 2011'!$D$10,'Sullivan 2011'!$D$9,'Sullivan 2011'!$D$10)))))))</f>
        <v>0.77400000000000002</v>
      </c>
      <c r="J54" s="30">
        <f t="shared" si="9"/>
        <v>0.68260726493339674</v>
      </c>
      <c r="K54" s="30">
        <f t="shared" si="3"/>
        <v>0.23552163998128214</v>
      </c>
      <c r="L54" s="37">
        <f t="shared" si="4"/>
        <v>0.24163394806436256</v>
      </c>
    </row>
    <row r="55" spans="2:12" x14ac:dyDescent="0.25">
      <c r="B55">
        <v>37</v>
      </c>
      <c r="C55" s="17">
        <f t="shared" si="5"/>
        <v>67</v>
      </c>
      <c r="D55" s="16">
        <f>VLOOKUP(C55,'DATA - Muži'!$B$7:$K$115,5)</f>
        <v>2.2941410700000001E-2</v>
      </c>
      <c r="E55" s="16">
        <f>VLOOKUP(C55,'DATA - ženy'!$B$7:$K$115,5)</f>
        <v>1.0444400100000001E-2</v>
      </c>
      <c r="F55" s="16">
        <f t="shared" si="7"/>
        <v>1.6692905399999999E-2</v>
      </c>
      <c r="G55" s="30">
        <f t="shared" si="6"/>
        <v>0.83925751911583368</v>
      </c>
      <c r="H55" s="30">
        <f t="shared" si="8"/>
        <v>0.7950952</v>
      </c>
      <c r="I55">
        <f>IF($C55&lt;'Sullivan 2011'!$C$4,'Sullivan 2011'!$D$3,IF($C55&lt;'Sullivan 2011'!$C$5,'Sullivan 2011'!$D$4,IF($C55&lt;'Sullivan 2011'!$C$6,'Sullivan 2011'!$D$5,IF($C55&lt;'Sullivan 2011'!$C$7,'Sullivan 2011'!$D$6,IF($C55&lt;'Sullivan 2011'!$C$8,'Sullivan 2011'!$D$7,IF($C55&lt;'Sullivan 2011'!$C$9,'Sullivan 2011'!$D$8,IF($C55&lt;'Sullivan 2011'!$D$10,'Sullivan 2011'!$D$9,'Sullivan 2011'!$D$10)))))))</f>
        <v>0.77400000000000002</v>
      </c>
      <c r="J55" s="30">
        <f t="shared" si="9"/>
        <v>0.66728962501290756</v>
      </c>
      <c r="K55" s="30">
        <f t="shared" si="3"/>
        <v>0.22353063838191328</v>
      </c>
      <c r="L55" s="37">
        <f t="shared" si="4"/>
        <v>0.2295261391815977</v>
      </c>
    </row>
    <row r="56" spans="2:12" x14ac:dyDescent="0.25">
      <c r="B56">
        <v>38</v>
      </c>
      <c r="C56" s="17">
        <f t="shared" si="5"/>
        <v>68</v>
      </c>
      <c r="D56" s="16">
        <f>VLOOKUP(C56,'DATA - Muži'!$B$7:$K$115,5)</f>
        <v>2.5148224899999998E-2</v>
      </c>
      <c r="E56" s="16">
        <f>VLOOKUP(C56,'DATA - ženy'!$B$7:$K$115,5)</f>
        <v>1.1553481399999999E-2</v>
      </c>
      <c r="F56" s="16">
        <f t="shared" si="7"/>
        <v>1.8350853149999999E-2</v>
      </c>
      <c r="G56" s="30">
        <f t="shared" si="6"/>
        <v>0.82385642762750577</v>
      </c>
      <c r="H56" s="30">
        <f t="shared" si="8"/>
        <v>0.79035449999999996</v>
      </c>
      <c r="I56">
        <f>IF($C56&lt;'Sullivan 2011'!$C$4,'Sullivan 2011'!$D$3,IF($C56&lt;'Sullivan 2011'!$C$5,'Sullivan 2011'!$D$4,IF($C56&lt;'Sullivan 2011'!$C$6,'Sullivan 2011'!$D$5,IF($C56&lt;'Sullivan 2011'!$C$7,'Sullivan 2011'!$D$6,IF($C56&lt;'Sullivan 2011'!$C$8,'Sullivan 2011'!$D$7,IF($C56&lt;'Sullivan 2011'!$C$9,'Sullivan 2011'!$D$8,IF($C56&lt;'Sullivan 2011'!$D$10,'Sullivan 2011'!$D$9,'Sullivan 2011'!$D$10)))))))</f>
        <v>0.77400000000000002</v>
      </c>
      <c r="J56" s="30">
        <f t="shared" si="9"/>
        <v>0.65113863492932345</v>
      </c>
      <c r="K56" s="30">
        <f t="shared" si="3"/>
        <v>0.21176731290203143</v>
      </c>
      <c r="L56" s="37">
        <f t="shared" si="4"/>
        <v>0.21764897564197236</v>
      </c>
    </row>
    <row r="57" spans="2:12" x14ac:dyDescent="0.25">
      <c r="B57">
        <v>39</v>
      </c>
      <c r="C57" s="17">
        <f t="shared" si="5"/>
        <v>69</v>
      </c>
      <c r="D57" s="16">
        <f>VLOOKUP(C57,'DATA - Muži'!$B$7:$K$115,5)</f>
        <v>2.7541856699999999E-2</v>
      </c>
      <c r="E57" s="16">
        <f>VLOOKUP(C57,'DATA - ženy'!$B$7:$K$115,5)</f>
        <v>1.28291182E-2</v>
      </c>
      <c r="F57" s="16">
        <f t="shared" si="7"/>
        <v>2.0185487449999998E-2</v>
      </c>
      <c r="G57" s="30">
        <f t="shared" si="6"/>
        <v>0.8072264840470289</v>
      </c>
      <c r="H57" s="30">
        <f t="shared" si="8"/>
        <v>0.78554740000000001</v>
      </c>
      <c r="I57">
        <f>IF($C57&lt;'Sullivan 2011'!$C$4,'Sullivan 2011'!$D$3,IF($C57&lt;'Sullivan 2011'!$C$5,'Sullivan 2011'!$D$4,IF($C57&lt;'Sullivan 2011'!$C$6,'Sullivan 2011'!$D$5,IF($C57&lt;'Sullivan 2011'!$C$7,'Sullivan 2011'!$D$6,IF($C57&lt;'Sullivan 2011'!$C$8,'Sullivan 2011'!$D$7,IF($C57&lt;'Sullivan 2011'!$C$9,'Sullivan 2011'!$D$8,IF($C57&lt;'Sullivan 2011'!$D$10,'Sullivan 2011'!$D$9,'Sullivan 2011'!$D$10)))))))</f>
        <v>0.77400000000000002</v>
      </c>
      <c r="J57" s="30">
        <f t="shared" si="9"/>
        <v>0.63411466575428499</v>
      </c>
      <c r="K57" s="30">
        <f t="shared" si="3"/>
        <v>0.20022395428063122</v>
      </c>
      <c r="L57" s="37">
        <f t="shared" si="4"/>
        <v>0.20599563359133133</v>
      </c>
    </row>
    <row r="58" spans="2:12" x14ac:dyDescent="0.25">
      <c r="B58">
        <v>40</v>
      </c>
      <c r="C58" s="17">
        <f t="shared" si="5"/>
        <v>70</v>
      </c>
      <c r="D58" s="16">
        <f>VLOOKUP(C58,'DATA - Muži'!$B$7:$K$115,5)</f>
        <v>3.0120840100000001E-2</v>
      </c>
      <c r="E58" s="16">
        <f>VLOOKUP(C58,'DATA - ženy'!$B$7:$K$115,5)</f>
        <v>1.42955038E-2</v>
      </c>
      <c r="F58" s="16">
        <f t="shared" si="7"/>
        <v>2.2208171950000001E-2</v>
      </c>
      <c r="G58" s="30">
        <f t="shared" si="6"/>
        <v>0.78929945948671854</v>
      </c>
      <c r="H58" s="30">
        <f t="shared" si="8"/>
        <v>0.78067390000000003</v>
      </c>
      <c r="I58">
        <f>IF($C58&lt;'Sullivan 2011'!$C$4,'Sullivan 2011'!$D$3,IF($C58&lt;'Sullivan 2011'!$C$5,'Sullivan 2011'!$D$4,IF($C58&lt;'Sullivan 2011'!$C$6,'Sullivan 2011'!$D$5,IF($C58&lt;'Sullivan 2011'!$C$7,'Sullivan 2011'!$D$6,IF($C58&lt;'Sullivan 2011'!$C$8,'Sullivan 2011'!$D$7,IF($C58&lt;'Sullivan 2011'!$C$9,'Sullivan 2011'!$D$8,IF($C58&lt;'Sullivan 2011'!$D$10,'Sullivan 2011'!$D$9,'Sullivan 2011'!$D$10)))))))</f>
        <v>0.65700000000000003</v>
      </c>
      <c r="J58" s="30">
        <f t="shared" si="9"/>
        <v>0.61618548730538858</v>
      </c>
      <c r="K58" s="30">
        <f t="shared" si="3"/>
        <v>0.18889587631900859</v>
      </c>
      <c r="L58" s="37">
        <f t="shared" si="4"/>
        <v>0.19455991529981992</v>
      </c>
    </row>
    <row r="59" spans="2:12" x14ac:dyDescent="0.25">
      <c r="B59">
        <v>41</v>
      </c>
      <c r="C59" s="17">
        <f t="shared" si="5"/>
        <v>71</v>
      </c>
      <c r="D59" s="16">
        <f>VLOOKUP(C59,'DATA - Muži'!$B$7:$K$115,5)</f>
        <v>3.28633324E-2</v>
      </c>
      <c r="E59" s="16">
        <f>VLOOKUP(C59,'DATA - ženy'!$B$7:$K$115,5)</f>
        <v>1.5974472999999999E-2</v>
      </c>
      <c r="F59" s="16">
        <f t="shared" si="7"/>
        <v>2.4418902700000002E-2</v>
      </c>
      <c r="G59" s="30">
        <f t="shared" si="6"/>
        <v>0.77002563278434977</v>
      </c>
      <c r="H59" s="30">
        <f t="shared" si="8"/>
        <v>0.77573400000000003</v>
      </c>
      <c r="I59">
        <f>IF($C59&lt;'Sullivan 2011'!$C$4,'Sullivan 2011'!$D$3,IF($C59&lt;'Sullivan 2011'!$C$5,'Sullivan 2011'!$D$4,IF($C59&lt;'Sullivan 2011'!$C$6,'Sullivan 2011'!$D$5,IF($C59&lt;'Sullivan 2011'!$C$7,'Sullivan 2011'!$D$6,IF($C59&lt;'Sullivan 2011'!$C$8,'Sullivan 2011'!$D$7,IF($C59&lt;'Sullivan 2011'!$C$9,'Sullivan 2011'!$D$8,IF($C59&lt;'Sullivan 2011'!$D$10,'Sullivan 2011'!$D$9,'Sullivan 2011'!$D$10)))))))</f>
        <v>0.65700000000000003</v>
      </c>
      <c r="J59" s="30">
        <f t="shared" si="9"/>
        <v>0.59733506422233484</v>
      </c>
      <c r="K59" s="30">
        <f t="shared" si="3"/>
        <v>0.17778364094312427</v>
      </c>
      <c r="L59" s="37">
        <f t="shared" si="4"/>
        <v>0.18333975863106644</v>
      </c>
    </row>
    <row r="60" spans="2:12" x14ac:dyDescent="0.25">
      <c r="B60">
        <v>42</v>
      </c>
      <c r="C60" s="17">
        <f t="shared" si="5"/>
        <v>72</v>
      </c>
      <c r="D60" s="16">
        <f>VLOOKUP(C60,'DATA - Muži'!$B$7:$K$115,5)</f>
        <v>3.5758323500000001E-2</v>
      </c>
      <c r="E60" s="16">
        <f>VLOOKUP(C60,'DATA - ženy'!$B$7:$K$115,5)</f>
        <v>1.7890725699999999E-2</v>
      </c>
      <c r="F60" s="16">
        <f t="shared" si="7"/>
        <v>2.68245246E-2</v>
      </c>
      <c r="G60" s="30">
        <f t="shared" si="6"/>
        <v>0.74937006125509542</v>
      </c>
      <c r="H60" s="30">
        <f t="shared" si="8"/>
        <v>0.7707276999999999</v>
      </c>
      <c r="I60">
        <f>IF($C60&lt;'Sullivan 2011'!$C$4,'Sullivan 2011'!$D$3,IF($C60&lt;'Sullivan 2011'!$C$5,'Sullivan 2011'!$D$4,IF($C60&lt;'Sullivan 2011'!$C$6,'Sullivan 2011'!$D$5,IF($C60&lt;'Sullivan 2011'!$C$7,'Sullivan 2011'!$D$6,IF($C60&lt;'Sullivan 2011'!$C$8,'Sullivan 2011'!$D$7,IF($C60&lt;'Sullivan 2011'!$C$9,'Sullivan 2011'!$D$8,IF($C60&lt;'Sullivan 2011'!$D$10,'Sullivan 2011'!$D$9,'Sullivan 2011'!$D$10)))))))</f>
        <v>0.65700000000000003</v>
      </c>
      <c r="J60" s="30">
        <f t="shared" si="9"/>
        <v>0.57756026375999869</v>
      </c>
      <c r="K60" s="30">
        <f t="shared" si="3"/>
        <v>0.16689136564685814</v>
      </c>
      <c r="L60" s="37">
        <f t="shared" si="4"/>
        <v>0.1723375032949912</v>
      </c>
    </row>
    <row r="61" spans="2:12" x14ac:dyDescent="0.25">
      <c r="B61">
        <v>43</v>
      </c>
      <c r="C61" s="17">
        <f t="shared" si="5"/>
        <v>73</v>
      </c>
      <c r="D61" s="16">
        <f>VLOOKUP(C61,'DATA - Muži'!$B$7:$K$115,5)</f>
        <v>3.8879703699999997E-2</v>
      </c>
      <c r="E61" s="16">
        <f>VLOOKUP(C61,'DATA - ženy'!$B$7:$K$115,5)</f>
        <v>2.0078133099999999E-2</v>
      </c>
      <c r="F61" s="16">
        <f t="shared" si="7"/>
        <v>2.9478918399999998E-2</v>
      </c>
      <c r="G61" s="30">
        <f t="shared" si="6"/>
        <v>0.7272794423679535</v>
      </c>
      <c r="H61" s="30">
        <f t="shared" si="8"/>
        <v>0.76565499999999997</v>
      </c>
      <c r="I61">
        <f>IF($C61&lt;'Sullivan 2011'!$C$4,'Sullivan 2011'!$D$3,IF($C61&lt;'Sullivan 2011'!$C$5,'Sullivan 2011'!$D$4,IF($C61&lt;'Sullivan 2011'!$C$6,'Sullivan 2011'!$D$5,IF($C61&lt;'Sullivan 2011'!$C$7,'Sullivan 2011'!$D$6,IF($C61&lt;'Sullivan 2011'!$C$8,'Sullivan 2011'!$D$7,IF($C61&lt;'Sullivan 2011'!$C$9,'Sullivan 2011'!$D$8,IF($C61&lt;'Sullivan 2011'!$D$10,'Sullivan 2011'!$D$9,'Sullivan 2011'!$D$10)))))))</f>
        <v>0.65700000000000003</v>
      </c>
      <c r="J61" s="30">
        <f t="shared" si="9"/>
        <v>0.55684514144623543</v>
      </c>
      <c r="K61" s="30">
        <f t="shared" si="3"/>
        <v>0.1562189708518244</v>
      </c>
      <c r="L61" s="37">
        <f t="shared" si="4"/>
        <v>0.16155516824934127</v>
      </c>
    </row>
    <row r="62" spans="2:12" x14ac:dyDescent="0.25">
      <c r="B62">
        <v>44</v>
      </c>
      <c r="C62" s="17">
        <f t="shared" si="5"/>
        <v>74</v>
      </c>
      <c r="D62" s="16">
        <f>VLOOKUP(C62,'DATA - Muži'!$B$7:$K$115,5)</f>
        <v>4.23487206E-2</v>
      </c>
      <c r="E62" s="16">
        <f>VLOOKUP(C62,'DATA - ženy'!$B$7:$K$115,5)</f>
        <v>2.2577264699999999E-2</v>
      </c>
      <c r="F62" s="16">
        <f t="shared" si="7"/>
        <v>3.2462992650000001E-2</v>
      </c>
      <c r="G62" s="30">
        <f t="shared" si="6"/>
        <v>0.7036697751758666</v>
      </c>
      <c r="H62" s="30">
        <f t="shared" si="8"/>
        <v>0.76051589999999991</v>
      </c>
      <c r="I62">
        <f>IF($C62&lt;'Sullivan 2011'!$C$4,'Sullivan 2011'!$D$3,IF($C62&lt;'Sullivan 2011'!$C$5,'Sullivan 2011'!$D$4,IF($C62&lt;'Sullivan 2011'!$C$6,'Sullivan 2011'!$D$5,IF($C62&lt;'Sullivan 2011'!$C$7,'Sullivan 2011'!$D$6,IF($C62&lt;'Sullivan 2011'!$C$8,'Sullivan 2011'!$D$7,IF($C62&lt;'Sullivan 2011'!$C$9,'Sullivan 2011'!$D$8,IF($C62&lt;'Sullivan 2011'!$D$10,'Sullivan 2011'!$D$9,'Sullivan 2011'!$D$10)))))))</f>
        <v>0.65700000000000003</v>
      </c>
      <c r="J62" s="30">
        <f t="shared" si="9"/>
        <v>0.53515205237067176</v>
      </c>
      <c r="K62" s="30">
        <f t="shared" si="3"/>
        <v>0.14576031840068135</v>
      </c>
      <c r="L62" s="37">
        <f t="shared" si="4"/>
        <v>0.15098964462625286</v>
      </c>
    </row>
    <row r="63" spans="2:12" x14ac:dyDescent="0.25">
      <c r="B63">
        <v>45</v>
      </c>
      <c r="C63" s="17">
        <f t="shared" si="5"/>
        <v>75</v>
      </c>
      <c r="D63" s="16">
        <f>VLOOKUP(C63,'DATA - Muži'!$B$7:$K$115,5)</f>
        <v>4.6283122400000001E-2</v>
      </c>
      <c r="E63" s="16">
        <f>VLOOKUP(C63,'DATA - ženy'!$B$7:$K$115,5)</f>
        <v>2.5408864400000002E-2</v>
      </c>
      <c r="F63" s="16">
        <f t="shared" si="7"/>
        <v>3.5845993399999998E-2</v>
      </c>
      <c r="G63" s="30">
        <f t="shared" si="6"/>
        <v>0.67844603305913309</v>
      </c>
      <c r="H63" s="30">
        <f t="shared" si="8"/>
        <v>0.75531040000000005</v>
      </c>
      <c r="I63">
        <f>IF($C63&lt;'Sullivan 2011'!$C$4,'Sullivan 2011'!$D$3,IF($C63&lt;'Sullivan 2011'!$C$5,'Sullivan 2011'!$D$4,IF($C63&lt;'Sullivan 2011'!$C$6,'Sullivan 2011'!$D$5,IF($C63&lt;'Sullivan 2011'!$C$7,'Sullivan 2011'!$D$6,IF($C63&lt;'Sullivan 2011'!$C$8,'Sullivan 2011'!$D$7,IF($C63&lt;'Sullivan 2011'!$C$9,'Sullivan 2011'!$D$8,IF($C63&lt;'Sullivan 2011'!$D$10,'Sullivan 2011'!$D$9,'Sullivan 2011'!$D$10)))))))</f>
        <v>0.65700000000000003</v>
      </c>
      <c r="J63" s="30">
        <f t="shared" si="9"/>
        <v>0.51243734460830703</v>
      </c>
      <c r="K63" s="30">
        <f t="shared" si="3"/>
        <v>0.1355082261737777</v>
      </c>
      <c r="L63" s="37">
        <f t="shared" si="4"/>
        <v>0.14063427228722952</v>
      </c>
    </row>
    <row r="64" spans="2:12" x14ac:dyDescent="0.25">
      <c r="B64">
        <v>46</v>
      </c>
      <c r="C64" s="17">
        <f t="shared" si="5"/>
        <v>76</v>
      </c>
      <c r="D64" s="16">
        <f>VLOOKUP(C64,'DATA - Muži'!$B$7:$K$115,5)</f>
        <v>5.0725063899999999E-2</v>
      </c>
      <c r="E64" s="16">
        <f>VLOOKUP(C64,'DATA - ženy'!$B$7:$K$115,5)</f>
        <v>2.8631732E-2</v>
      </c>
      <c r="F64" s="16">
        <f t="shared" si="7"/>
        <v>3.9678397949999999E-2</v>
      </c>
      <c r="G64" s="30">
        <f t="shared" si="6"/>
        <v>0.65152638137181396</v>
      </c>
      <c r="H64" s="30">
        <f t="shared" si="8"/>
        <v>0.75003849999999994</v>
      </c>
      <c r="I64">
        <f>IF($C64&lt;'Sullivan 2011'!$C$4,'Sullivan 2011'!$D$3,IF($C64&lt;'Sullivan 2011'!$C$5,'Sullivan 2011'!$D$4,IF($C64&lt;'Sullivan 2011'!$C$6,'Sullivan 2011'!$D$5,IF($C64&lt;'Sullivan 2011'!$C$7,'Sullivan 2011'!$D$6,IF($C64&lt;'Sullivan 2011'!$C$8,'Sullivan 2011'!$D$7,IF($C64&lt;'Sullivan 2011'!$C$9,'Sullivan 2011'!$D$8,IF($C64&lt;'Sullivan 2011'!$D$10,'Sullivan 2011'!$D$9,'Sullivan 2011'!$D$10)))))))</f>
        <v>0.65700000000000003</v>
      </c>
      <c r="J64" s="30">
        <f t="shared" si="9"/>
        <v>0.48866986979454324</v>
      </c>
      <c r="K64" s="30">
        <f t="shared" si="3"/>
        <v>0.12545940567346364</v>
      </c>
      <c r="L64" s="37">
        <f t="shared" si="4"/>
        <v>0.13048381592362068</v>
      </c>
    </row>
    <row r="65" spans="2:12" x14ac:dyDescent="0.25">
      <c r="B65">
        <v>47</v>
      </c>
      <c r="C65" s="17">
        <f t="shared" si="5"/>
        <v>77</v>
      </c>
      <c r="D65" s="16">
        <f>VLOOKUP(C65,'DATA - Muži'!$B$7:$K$115,5)</f>
        <v>5.5700097599999998E-2</v>
      </c>
      <c r="E65" s="16">
        <f>VLOOKUP(C65,'DATA - ženy'!$B$7:$K$115,5)</f>
        <v>3.2304933700000003E-2</v>
      </c>
      <c r="F65" s="16">
        <f t="shared" si="7"/>
        <v>4.4002515650000004E-2</v>
      </c>
      <c r="G65" s="30">
        <f t="shared" si="6"/>
        <v>0.62285758157911286</v>
      </c>
      <c r="H65" s="30">
        <f t="shared" si="8"/>
        <v>0.74470020000000003</v>
      </c>
      <c r="I65">
        <f>IF($C65&lt;'Sullivan 2011'!$C$4,'Sullivan 2011'!$D$3,IF($C65&lt;'Sullivan 2011'!$C$5,'Sullivan 2011'!$D$4,IF($C65&lt;'Sullivan 2011'!$C$6,'Sullivan 2011'!$D$5,IF($C65&lt;'Sullivan 2011'!$C$7,'Sullivan 2011'!$D$6,IF($C65&lt;'Sullivan 2011'!$C$8,'Sullivan 2011'!$D$7,IF($C65&lt;'Sullivan 2011'!$C$9,'Sullivan 2011'!$D$8,IF($C65&lt;'Sullivan 2011'!$D$10,'Sullivan 2011'!$D$9,'Sullivan 2011'!$D$10)))))))</f>
        <v>0.65700000000000003</v>
      </c>
      <c r="J65" s="30">
        <f t="shared" si="9"/>
        <v>0.46384216557348168</v>
      </c>
      <c r="K65" s="30">
        <f t="shared" si="3"/>
        <v>0.11561672533529728</v>
      </c>
      <c r="L65" s="37">
        <f t="shared" si="4"/>
        <v>0.12053806550438045</v>
      </c>
    </row>
    <row r="66" spans="2:12" x14ac:dyDescent="0.25">
      <c r="B66">
        <v>48</v>
      </c>
      <c r="C66" s="17">
        <f t="shared" si="5"/>
        <v>78</v>
      </c>
      <c r="D66" s="16">
        <f>VLOOKUP(C66,'DATA - Muži'!$B$7:$K$115,5)</f>
        <v>6.1231285900000001E-2</v>
      </c>
      <c r="E66" s="16">
        <f>VLOOKUP(C66,'DATA - ženy'!$B$7:$K$115,5)</f>
        <v>3.6509485000000001E-2</v>
      </c>
      <c r="F66" s="16">
        <f t="shared" si="7"/>
        <v>4.8870385449999998E-2</v>
      </c>
      <c r="G66" s="30">
        <f t="shared" si="6"/>
        <v>0.59241829148688685</v>
      </c>
      <c r="H66" s="30">
        <f t="shared" si="8"/>
        <v>0.73929549999999999</v>
      </c>
      <c r="I66">
        <f>IF($C66&lt;'Sullivan 2011'!$C$4,'Sullivan 2011'!$D$3,IF($C66&lt;'Sullivan 2011'!$C$5,'Sullivan 2011'!$D$4,IF($C66&lt;'Sullivan 2011'!$C$6,'Sullivan 2011'!$D$5,IF($C66&lt;'Sullivan 2011'!$C$7,'Sullivan 2011'!$D$6,IF($C66&lt;'Sullivan 2011'!$C$8,'Sullivan 2011'!$D$7,IF($C66&lt;'Sullivan 2011'!$C$9,'Sullivan 2011'!$D$8,IF($C66&lt;'Sullivan 2011'!$D$10,'Sullivan 2011'!$D$9,'Sullivan 2011'!$D$10)))))))</f>
        <v>0.65700000000000003</v>
      </c>
      <c r="J66" s="30">
        <f t="shared" si="9"/>
        <v>0.43797217701394375</v>
      </c>
      <c r="K66" s="30">
        <f t="shared" si="3"/>
        <v>0.10598874168637565</v>
      </c>
      <c r="L66" s="37">
        <f t="shared" si="4"/>
        <v>0.11080273351083647</v>
      </c>
    </row>
    <row r="67" spans="2:12" x14ac:dyDescent="0.25">
      <c r="B67">
        <v>49</v>
      </c>
      <c r="C67" s="17">
        <f t="shared" si="5"/>
        <v>79</v>
      </c>
      <c r="D67" s="16">
        <f>VLOOKUP(C67,'DATA - Muži'!$B$7:$K$115,5)</f>
        <v>6.7340978100000004E-2</v>
      </c>
      <c r="E67" s="16">
        <f>VLOOKUP(C67,'DATA - ženy'!$B$7:$K$115,5)</f>
        <v>4.1353595799999997E-2</v>
      </c>
      <c r="F67" s="16">
        <f t="shared" si="7"/>
        <v>5.4347286950000004E-2</v>
      </c>
      <c r="G67" s="30">
        <f t="shared" si="6"/>
        <v>0.56022196460502027</v>
      </c>
      <c r="H67" s="30">
        <f t="shared" si="8"/>
        <v>0.73382440000000004</v>
      </c>
      <c r="I67">
        <f>IF($C67&lt;'Sullivan 2011'!$C$4,'Sullivan 2011'!$D$3,IF($C67&lt;'Sullivan 2011'!$C$5,'Sullivan 2011'!$D$4,IF($C67&lt;'Sullivan 2011'!$C$6,'Sullivan 2011'!$D$5,IF($C67&lt;'Sullivan 2011'!$C$7,'Sullivan 2011'!$D$6,IF($C67&lt;'Sullivan 2011'!$C$8,'Sullivan 2011'!$D$7,IF($C67&lt;'Sullivan 2011'!$C$9,'Sullivan 2011'!$D$8,IF($C67&lt;'Sullivan 2011'!$D$10,'Sullivan 2011'!$D$9,'Sullivan 2011'!$D$10)))))))</f>
        <v>0.65700000000000003</v>
      </c>
      <c r="J67" s="30">
        <f t="shared" si="9"/>
        <v>0.41110454704310029</v>
      </c>
      <c r="K67" s="30">
        <f t="shared" si="3"/>
        <v>9.6589133445719885E-2</v>
      </c>
      <c r="L67" s="37">
        <f t="shared" si="4"/>
        <v>0.10128893756604776</v>
      </c>
    </row>
    <row r="68" spans="2:12" x14ac:dyDescent="0.25">
      <c r="B68">
        <v>50</v>
      </c>
      <c r="C68" s="17">
        <f t="shared" si="5"/>
        <v>80</v>
      </c>
      <c r="D68" s="16">
        <f>VLOOKUP(C68,'DATA - Muži'!$B$7:$K$115,5)</f>
        <v>7.4046908999999994E-2</v>
      </c>
      <c r="E68" s="16">
        <f>VLOOKUP(C68,'DATA - ženy'!$B$7:$K$115,5)</f>
        <v>4.6952162499999998E-2</v>
      </c>
      <c r="F68" s="16">
        <f t="shared" si="7"/>
        <v>6.049953575E-2</v>
      </c>
      <c r="G68" s="30">
        <f t="shared" si="6"/>
        <v>0.52632879582946357</v>
      </c>
      <c r="H68" s="30">
        <f t="shared" si="8"/>
        <v>0.72828689999999996</v>
      </c>
      <c r="I68">
        <f>IF($C68&lt;'Sullivan 2011'!$C$4,'Sullivan 2011'!$D$3,IF($C68&lt;'Sullivan 2011'!$C$5,'Sullivan 2011'!$D$4,IF($C68&lt;'Sullivan 2011'!$C$6,'Sullivan 2011'!$D$5,IF($C68&lt;'Sullivan 2011'!$C$7,'Sullivan 2011'!$D$6,IF($C68&lt;'Sullivan 2011'!$C$8,'Sullivan 2011'!$D$7,IF($C68&lt;'Sullivan 2011'!$C$9,'Sullivan 2011'!$D$8,IF($C68&lt;'Sullivan 2011'!$D$10,'Sullivan 2011'!$D$9,'Sullivan 2011'!$D$10)))))))</f>
        <v>0.65700000000000003</v>
      </c>
      <c r="J68" s="30">
        <f t="shared" si="9"/>
        <v>0.38331836709537292</v>
      </c>
      <c r="K68" s="30">
        <f t="shared" si="3"/>
        <v>8.7437633347902444E-2</v>
      </c>
      <c r="L68" s="37">
        <f t="shared" si="4"/>
        <v>9.2013383396811171E-2</v>
      </c>
    </row>
    <row r="69" spans="2:12" x14ac:dyDescent="0.25">
      <c r="B69">
        <v>51</v>
      </c>
      <c r="C69" s="17">
        <f t="shared" si="5"/>
        <v>81</v>
      </c>
      <c r="D69" s="16">
        <f>VLOOKUP(C69,'DATA - Muži'!$B$7:$K$115,5)</f>
        <v>8.14566335E-2</v>
      </c>
      <c r="E69" s="16">
        <f>VLOOKUP(C69,'DATA - ženy'!$B$7:$K$115,5)</f>
        <v>5.3408735700000001E-2</v>
      </c>
      <c r="F69" s="16">
        <f t="shared" si="7"/>
        <v>6.7432684600000001E-2</v>
      </c>
      <c r="G69" s="30">
        <f t="shared" si="6"/>
        <v>0.49083703214439756</v>
      </c>
      <c r="H69" s="30">
        <f t="shared" si="8"/>
        <v>0.72268299999999996</v>
      </c>
      <c r="I69">
        <f>IF($C69&lt;'Sullivan 2011'!$C$4,'Sullivan 2011'!$D$3,IF($C69&lt;'Sullivan 2011'!$C$5,'Sullivan 2011'!$D$4,IF($C69&lt;'Sullivan 2011'!$C$6,'Sullivan 2011'!$D$5,IF($C69&lt;'Sullivan 2011'!$C$7,'Sullivan 2011'!$D$6,IF($C69&lt;'Sullivan 2011'!$C$8,'Sullivan 2011'!$D$7,IF($C69&lt;'Sullivan 2011'!$C$9,'Sullivan 2011'!$D$8,IF($C69&lt;'Sullivan 2011'!$D$10,'Sullivan 2011'!$D$9,'Sullivan 2011'!$D$10)))))))</f>
        <v>0.65700000000000003</v>
      </c>
      <c r="J69" s="30">
        <f t="shared" si="9"/>
        <v>0.35471957890120964</v>
      </c>
      <c r="K69" s="30">
        <f t="shared" si="3"/>
        <v>7.8557327463501123E-2</v>
      </c>
      <c r="L69" s="37">
        <f t="shared" si="4"/>
        <v>8.299748040570179E-2</v>
      </c>
    </row>
    <row r="70" spans="2:12" x14ac:dyDescent="0.25">
      <c r="B70">
        <v>52</v>
      </c>
      <c r="C70" s="17">
        <f t="shared" si="5"/>
        <v>82</v>
      </c>
      <c r="D70" s="16">
        <f>VLOOKUP(C70,'DATA - Muži'!$B$7:$K$115,5)</f>
        <v>8.99286527E-2</v>
      </c>
      <c r="E70" s="16">
        <f>VLOOKUP(C70,'DATA - ženy'!$B$7:$K$115,5)</f>
        <v>6.0816491799999997E-2</v>
      </c>
      <c r="F70" s="16">
        <f t="shared" si="7"/>
        <v>7.5372572249999992E-2</v>
      </c>
      <c r="G70" s="30">
        <f>G69*(1-F70)</f>
        <v>0.45384138247611838</v>
      </c>
      <c r="H70" s="30">
        <f t="shared" si="8"/>
        <v>0.71701269999999995</v>
      </c>
      <c r="I70">
        <f>IF($C70&lt;'Sullivan 2011'!$C$4,'Sullivan 2011'!$D$3,IF($C70&lt;'Sullivan 2011'!$C$5,'Sullivan 2011'!$D$4,IF($C70&lt;'Sullivan 2011'!$C$6,'Sullivan 2011'!$D$5,IF($C70&lt;'Sullivan 2011'!$C$7,'Sullivan 2011'!$D$6,IF($C70&lt;'Sullivan 2011'!$C$8,'Sullivan 2011'!$D$7,IF($C70&lt;'Sullivan 2011'!$C$9,'Sullivan 2011'!$D$8,IF($C70&lt;'Sullivan 2011'!$D$10,'Sullivan 2011'!$D$9,'Sullivan 2011'!$D$10)))))))</f>
        <v>0.65700000000000003</v>
      </c>
      <c r="J70" s="30">
        <f t="shared" si="9"/>
        <v>0.3254100350209343</v>
      </c>
      <c r="K70" s="30">
        <f t="shared" si="3"/>
        <v>6.9967322860690823E-2</v>
      </c>
      <c r="L70" s="37">
        <f t="shared" si="4"/>
        <v>7.4262325162095966E-2</v>
      </c>
    </row>
    <row r="71" spans="2:12" x14ac:dyDescent="0.25">
      <c r="B71">
        <v>53</v>
      </c>
      <c r="C71" s="17">
        <f t="shared" si="5"/>
        <v>83</v>
      </c>
      <c r="D71" s="16">
        <f>VLOOKUP(C71,'DATA - Muži'!$B$7:$K$115,5)</f>
        <v>9.971874E-2</v>
      </c>
      <c r="E71" s="16">
        <f>VLOOKUP(C71,'DATA - ženy'!$B$7:$K$115,5)</f>
        <v>6.9271369700000002E-2</v>
      </c>
      <c r="F71" s="16">
        <f t="shared" si="7"/>
        <v>8.4495054850000001E-2</v>
      </c>
      <c r="G71" s="30">
        <f t="shared" si="6"/>
        <v>0.41549402997059892</v>
      </c>
      <c r="H71" s="30">
        <f t="shared" si="8"/>
        <v>0.71127600000000002</v>
      </c>
      <c r="I71">
        <f>IF($C71&lt;'Sullivan 2011'!$C$4,'Sullivan 2011'!$D$3,IF($C71&lt;'Sullivan 2011'!$C$5,'Sullivan 2011'!$D$4,IF($C71&lt;'Sullivan 2011'!$C$6,'Sullivan 2011'!$D$5,IF($C71&lt;'Sullivan 2011'!$C$7,'Sullivan 2011'!$D$6,IF($C71&lt;'Sullivan 2011'!$C$8,'Sullivan 2011'!$D$7,IF($C71&lt;'Sullivan 2011'!$C$9,'Sullivan 2011'!$D$8,IF($C71&lt;'Sullivan 2011'!$D$10,'Sullivan 2011'!$D$9,'Sullivan 2011'!$D$10)))))))</f>
        <v>0.65700000000000003</v>
      </c>
      <c r="J71" s="30">
        <f t="shared" si="9"/>
        <v>0.29553093166136774</v>
      </c>
      <c r="K71" s="30">
        <f t="shared" si="3"/>
        <v>6.1692168134236593E-2</v>
      </c>
      <c r="L71" s="37">
        <f t="shared" si="4"/>
        <v>6.5829745497463704E-2</v>
      </c>
    </row>
    <row r="72" spans="2:12" x14ac:dyDescent="0.25">
      <c r="B72">
        <v>54</v>
      </c>
      <c r="C72" s="17">
        <f t="shared" si="5"/>
        <v>84</v>
      </c>
      <c r="D72" s="16">
        <f>VLOOKUP(C72,'DATA - Muži'!$B$7:$K$115,5)</f>
        <v>0.1109148111</v>
      </c>
      <c r="E72" s="16">
        <f>VLOOKUP(C72,'DATA - ženy'!$B$7:$K$115,5)</f>
        <v>7.8869703499999999E-2</v>
      </c>
      <c r="F72" s="16">
        <f t="shared" si="7"/>
        <v>9.4892257300000005E-2</v>
      </c>
      <c r="G72" s="30">
        <f t="shared" si="6"/>
        <v>0.37606686357201496</v>
      </c>
      <c r="H72" s="30">
        <f t="shared" si="8"/>
        <v>0.70547289999999996</v>
      </c>
      <c r="I72">
        <f>IF($C72&lt;'Sullivan 2011'!$C$4,'Sullivan 2011'!$D$3,IF($C72&lt;'Sullivan 2011'!$C$5,'Sullivan 2011'!$D$4,IF($C72&lt;'Sullivan 2011'!$C$6,'Sullivan 2011'!$D$5,IF($C72&lt;'Sullivan 2011'!$C$7,'Sullivan 2011'!$D$6,IF($C72&lt;'Sullivan 2011'!$C$8,'Sullivan 2011'!$D$7,IF($C72&lt;'Sullivan 2011'!$C$9,'Sullivan 2011'!$D$8,IF($C72&lt;'Sullivan 2011'!$D$10,'Sullivan 2011'!$D$9,'Sullivan 2011'!$D$10)))))))</f>
        <v>0.65700000000000003</v>
      </c>
      <c r="J72" s="30">
        <f t="shared" si="9"/>
        <v>0.26530498083805376</v>
      </c>
      <c r="K72" s="30">
        <f t="shared" si="3"/>
        <v>5.3769409794886529E-2</v>
      </c>
      <c r="L72" s="37">
        <f t="shared" si="4"/>
        <v>5.7730788964561561E-2</v>
      </c>
    </row>
    <row r="73" spans="2:12" x14ac:dyDescent="0.25">
      <c r="B73">
        <v>55</v>
      </c>
      <c r="C73" s="17">
        <f t="shared" si="5"/>
        <v>85</v>
      </c>
      <c r="D73" s="16">
        <f>VLOOKUP(C73,'DATA - Muži'!$B$7:$K$115,5)</f>
        <v>0.1234754193</v>
      </c>
      <c r="E73" s="16">
        <f>VLOOKUP(C73,'DATA - ženy'!$B$7:$K$115,5)</f>
        <v>8.9605488400000002E-2</v>
      </c>
      <c r="F73" s="16">
        <f t="shared" si="7"/>
        <v>0.10654045384999999</v>
      </c>
      <c r="G73" s="30">
        <f t="shared" si="6"/>
        <v>0.33600052924910645</v>
      </c>
      <c r="H73" s="30">
        <f t="shared" si="8"/>
        <v>0.69960339999999999</v>
      </c>
      <c r="I73">
        <f>IF($C73&lt;'Sullivan 2011'!$C$4,'Sullivan 2011'!$D$3,IF($C73&lt;'Sullivan 2011'!$C$5,'Sullivan 2011'!$D$4,IF($C73&lt;'Sullivan 2011'!$C$6,'Sullivan 2011'!$D$5,IF($C73&lt;'Sullivan 2011'!$C$7,'Sullivan 2011'!$D$6,IF($C73&lt;'Sullivan 2011'!$C$8,'Sullivan 2011'!$D$7,IF($C73&lt;'Sullivan 2011'!$C$9,'Sullivan 2011'!$D$8,IF($C73&lt;'Sullivan 2011'!$D$10,'Sullivan 2011'!$D$9,'Sullivan 2011'!$D$10)))))))</f>
        <v>0.65700000000000003</v>
      </c>
      <c r="J73" s="30">
        <f t="shared" si="9"/>
        <v>0.2350671126644743</v>
      </c>
      <c r="K73" s="30">
        <f t="shared" si="3"/>
        <v>4.6253490708726294E-2</v>
      </c>
      <c r="L73" s="37">
        <f t="shared" si="4"/>
        <v>5.0011450251806408E-2</v>
      </c>
    </row>
    <row r="74" spans="2:12" x14ac:dyDescent="0.25">
      <c r="B74">
        <v>56</v>
      </c>
      <c r="C74" s="17">
        <f t="shared" si="5"/>
        <v>86</v>
      </c>
      <c r="D74" s="16">
        <f>VLOOKUP(C74,'DATA - Muži'!$B$7:$K$115,5)</f>
        <v>0.13733235329999999</v>
      </c>
      <c r="E74" s="16">
        <f>VLOOKUP(C74,'DATA - ženy'!$B$7:$K$115,5)</f>
        <v>0.1016490035</v>
      </c>
      <c r="F74" s="16">
        <f t="shared" si="7"/>
        <v>0.11949067839999999</v>
      </c>
      <c r="G74" s="30">
        <f t="shared" si="6"/>
        <v>0.29585159806637168</v>
      </c>
      <c r="H74" s="30">
        <f t="shared" si="8"/>
        <v>0.69366749999999999</v>
      </c>
      <c r="I74">
        <f>IF($C74&lt;'Sullivan 2011'!$C$4,'Sullivan 2011'!$D$3,IF($C74&lt;'Sullivan 2011'!$C$5,'Sullivan 2011'!$D$4,IF($C74&lt;'Sullivan 2011'!$C$6,'Sullivan 2011'!$D$5,IF($C74&lt;'Sullivan 2011'!$C$7,'Sullivan 2011'!$D$6,IF($C74&lt;'Sullivan 2011'!$C$8,'Sullivan 2011'!$D$7,IF($C74&lt;'Sullivan 2011'!$C$9,'Sullivan 2011'!$D$8,IF($C74&lt;'Sullivan 2011'!$D$10,'Sullivan 2011'!$D$9,'Sullivan 2011'!$D$10)))))))</f>
        <v>0.65700000000000003</v>
      </c>
      <c r="J74" s="30">
        <f t="shared" si="9"/>
        <v>0.20522263840170488</v>
      </c>
      <c r="K74" s="30">
        <f t="shared" si="3"/>
        <v>3.9204930042546583E-2</v>
      </c>
      <c r="L74" s="37">
        <f t="shared" si="4"/>
        <v>4.2729210375636442E-2</v>
      </c>
    </row>
    <row r="75" spans="2:12" x14ac:dyDescent="0.25">
      <c r="B75">
        <v>57</v>
      </c>
      <c r="C75" s="17">
        <f t="shared" si="5"/>
        <v>87</v>
      </c>
      <c r="D75" s="16">
        <f>VLOOKUP(C75,'DATA - Muži'!$B$7:$K$115,5)</f>
        <v>0.1524054001</v>
      </c>
      <c r="E75" s="16">
        <f>VLOOKUP(C75,'DATA - ženy'!$B$7:$K$115,5)</f>
        <v>0.1150840172</v>
      </c>
      <c r="F75" s="16">
        <f t="shared" si="7"/>
        <v>0.13374470864999999</v>
      </c>
      <c r="G75" s="30">
        <f t="shared" si="6"/>
        <v>0.25628301227934791</v>
      </c>
      <c r="H75" s="30">
        <f t="shared" si="8"/>
        <v>0.68766520000000009</v>
      </c>
      <c r="I75">
        <f>IF($C75&lt;'Sullivan 2011'!$C$4,'Sullivan 2011'!$D$3,IF($C75&lt;'Sullivan 2011'!$C$5,'Sullivan 2011'!$D$4,IF($C75&lt;'Sullivan 2011'!$C$6,'Sullivan 2011'!$D$5,IF($C75&lt;'Sullivan 2011'!$C$7,'Sullivan 2011'!$D$6,IF($C75&lt;'Sullivan 2011'!$C$8,'Sullivan 2011'!$D$7,IF($C75&lt;'Sullivan 2011'!$C$9,'Sullivan 2011'!$D$8,IF($C75&lt;'Sullivan 2011'!$D$10,'Sullivan 2011'!$D$9,'Sullivan 2011'!$D$10)))))))</f>
        <v>0.65700000000000003</v>
      </c>
      <c r="J75" s="30">
        <f t="shared" si="9"/>
        <v>0.17623690889568025</v>
      </c>
      <c r="K75" s="30">
        <f t="shared" si="3"/>
        <v>3.2686999674945379E-2</v>
      </c>
      <c r="L75" s="37">
        <f t="shared" si="4"/>
        <v>3.5945964858745981E-2</v>
      </c>
    </row>
    <row r="76" spans="2:12" x14ac:dyDescent="0.25">
      <c r="B76">
        <v>58</v>
      </c>
      <c r="C76" s="17">
        <f t="shared" si="5"/>
        <v>88</v>
      </c>
      <c r="D76" s="16">
        <f>VLOOKUP(C76,'DATA - Muži'!$B$7:$K$115,5)</f>
        <v>0.1685913728</v>
      </c>
      <c r="E76" s="16">
        <f>VLOOKUP(C76,'DATA - ženy'!$B$7:$K$115,5)</f>
        <v>0.12997790040000001</v>
      </c>
      <c r="F76" s="16">
        <f t="shared" si="7"/>
        <v>0.14928463660000002</v>
      </c>
      <c r="G76" s="30">
        <f t="shared" si="6"/>
        <v>0.21802389592447211</v>
      </c>
      <c r="H76" s="30">
        <f t="shared" si="8"/>
        <v>0.68159649999999994</v>
      </c>
      <c r="I76">
        <f>IF($C76&lt;'Sullivan 2011'!$C$4,'Sullivan 2011'!$D$3,IF($C76&lt;'Sullivan 2011'!$C$5,'Sullivan 2011'!$D$4,IF($C76&lt;'Sullivan 2011'!$C$6,'Sullivan 2011'!$D$5,IF($C76&lt;'Sullivan 2011'!$C$7,'Sullivan 2011'!$D$6,IF($C76&lt;'Sullivan 2011'!$C$8,'Sullivan 2011'!$D$7,IF($C76&lt;'Sullivan 2011'!$C$9,'Sullivan 2011'!$D$8,IF($C76&lt;'Sullivan 2011'!$D$10,'Sullivan 2011'!$D$9,'Sullivan 2011'!$D$10)))))))</f>
        <v>0.65700000000000003</v>
      </c>
      <c r="J76" s="30">
        <f t="shared" si="9"/>
        <v>0.14860432437848445</v>
      </c>
      <c r="K76" s="30">
        <f t="shared" si="3"/>
        <v>2.6759156200605875E-2</v>
      </c>
      <c r="L76" s="37">
        <f t="shared" si="4"/>
        <v>2.9723077937775629E-2</v>
      </c>
    </row>
    <row r="77" spans="2:12" x14ac:dyDescent="0.25">
      <c r="B77">
        <v>59</v>
      </c>
      <c r="C77" s="17">
        <f t="shared" si="5"/>
        <v>89</v>
      </c>
      <c r="D77" s="16">
        <f>VLOOKUP(C77,'DATA - Muži'!$B$7:$K$115,5)</f>
        <v>0.18576669879999999</v>
      </c>
      <c r="E77" s="16">
        <f>VLOOKUP(C77,'DATA - ženy'!$B$7:$K$115,5)</f>
        <v>0.14637507259999999</v>
      </c>
      <c r="F77" s="16">
        <f t="shared" si="7"/>
        <v>0.1660708857</v>
      </c>
      <c r="G77" s="30">
        <f t="shared" si="6"/>
        <v>0.18181647442453042</v>
      </c>
      <c r="H77" s="30">
        <f t="shared" si="8"/>
        <v>0.67546139999999999</v>
      </c>
      <c r="I77">
        <f>IF($C77&lt;'Sullivan 2011'!$C$4,'Sullivan 2011'!$D$3,IF($C77&lt;'Sullivan 2011'!$C$5,'Sullivan 2011'!$D$4,IF($C77&lt;'Sullivan 2011'!$C$6,'Sullivan 2011'!$D$5,IF($C77&lt;'Sullivan 2011'!$C$7,'Sullivan 2011'!$D$6,IF($C77&lt;'Sullivan 2011'!$C$8,'Sullivan 2011'!$D$7,IF($C77&lt;'Sullivan 2011'!$C$9,'Sullivan 2011'!$D$8,IF($C77&lt;'Sullivan 2011'!$D$10,'Sullivan 2011'!$D$9,'Sullivan 2011'!$D$10)))))))</f>
        <v>0.65700000000000003</v>
      </c>
      <c r="J77" s="30">
        <f t="shared" si="9"/>
        <v>0.1228100103578575</v>
      </c>
      <c r="K77" s="30">
        <f t="shared" si="3"/>
        <v>2.1470270219277041E-2</v>
      </c>
      <c r="L77" s="37">
        <f t="shared" si="4"/>
        <v>2.4114713209941456E-2</v>
      </c>
    </row>
    <row r="78" spans="2:12" x14ac:dyDescent="0.25">
      <c r="B78">
        <v>60</v>
      </c>
      <c r="C78" s="17">
        <f t="shared" si="5"/>
        <v>90</v>
      </c>
      <c r="D78" s="16">
        <f>VLOOKUP(C78,'DATA - Muži'!$B$7:$K$115,5)</f>
        <v>0.20379651879999999</v>
      </c>
      <c r="E78" s="16">
        <f>VLOOKUP(C78,'DATA - ženy'!$B$7:$K$115,5)</f>
        <v>0.16429014719999999</v>
      </c>
      <c r="F78" s="16">
        <f t="shared" si="7"/>
        <v>0.18404333299999998</v>
      </c>
      <c r="G78" s="30">
        <f t="shared" si="6"/>
        <v>0.14835436447713057</v>
      </c>
      <c r="H78" s="30">
        <f t="shared" si="8"/>
        <v>0.66925989999999991</v>
      </c>
      <c r="I78">
        <f>IF($C78&lt;'Sullivan 2011'!$C$4,'Sullivan 2011'!$D$3,IF($C78&lt;'Sullivan 2011'!$C$5,'Sullivan 2011'!$D$4,IF($C78&lt;'Sullivan 2011'!$C$6,'Sullivan 2011'!$D$5,IF($C78&lt;'Sullivan 2011'!$C$7,'Sullivan 2011'!$D$6,IF($C78&lt;'Sullivan 2011'!$C$8,'Sullivan 2011'!$D$7,IF($C78&lt;'Sullivan 2011'!$C$9,'Sullivan 2011'!$D$8,IF($C78&lt;'Sullivan 2011'!$D$10,'Sullivan 2011'!$D$9,'Sullivan 2011'!$D$10)))))))</f>
        <v>0.65700000000000003</v>
      </c>
      <c r="J78" s="30">
        <f t="shared" si="9"/>
        <v>9.9287627134527948E-2</v>
      </c>
      <c r="K78" s="30">
        <f t="shared" si="3"/>
        <v>1.685239575394135E-2</v>
      </c>
      <c r="L78" s="37">
        <f t="shared" si="4"/>
        <v>1.9161332986609193E-2</v>
      </c>
    </row>
    <row r="79" spans="2:12" x14ac:dyDescent="0.25">
      <c r="B79">
        <v>61</v>
      </c>
      <c r="C79" s="17">
        <f t="shared" si="5"/>
        <v>91</v>
      </c>
      <c r="D79" s="16">
        <f>VLOOKUP(C79,'DATA - Muži'!$B$7:$K$115,5)</f>
        <v>0.22247814360000001</v>
      </c>
      <c r="E79" s="16">
        <f>VLOOKUP(C79,'DATA - ženy'!$B$7:$K$115,5)</f>
        <v>0.18370131510000001</v>
      </c>
      <c r="F79" s="16">
        <f t="shared" si="7"/>
        <v>0.20308972935000003</v>
      </c>
      <c r="G79" s="30">
        <f t="shared" si="6"/>
        <v>0.11822511674757887</v>
      </c>
      <c r="H79" s="30">
        <f t="shared" si="8"/>
        <v>0.66299200000000003</v>
      </c>
      <c r="I79">
        <f>IF($C79&lt;'Sullivan 2011'!$C$4,'Sullivan 2011'!$D$3,IF($C79&lt;'Sullivan 2011'!$C$5,'Sullivan 2011'!$D$4,IF($C79&lt;'Sullivan 2011'!$C$6,'Sullivan 2011'!$D$5,IF($C79&lt;'Sullivan 2011'!$C$7,'Sullivan 2011'!$D$6,IF($C79&lt;'Sullivan 2011'!$C$8,'Sullivan 2011'!$D$7,IF($C79&lt;'Sullivan 2011'!$C$9,'Sullivan 2011'!$D$8,IF($C79&lt;'Sullivan 2011'!$D$10,'Sullivan 2011'!$D$9,'Sullivan 2011'!$D$10)))))))</f>
        <v>0.65700000000000003</v>
      </c>
      <c r="J79" s="30">
        <f t="shared" si="9"/>
        <v>7.8382306602710811E-2</v>
      </c>
      <c r="K79" s="30">
        <f t="shared" si="3"/>
        <v>1.2916573885720746E-2</v>
      </c>
      <c r="L79" s="37">
        <f t="shared" si="4"/>
        <v>1.4884484819831047E-2</v>
      </c>
    </row>
    <row r="80" spans="2:12" x14ac:dyDescent="0.25">
      <c r="B80">
        <v>62</v>
      </c>
      <c r="C80" s="17">
        <f t="shared" si="5"/>
        <v>92</v>
      </c>
      <c r="D80" s="16">
        <f>VLOOKUP(C80,'DATA - Muži'!$B$7:$K$115,5)</f>
        <v>0.24293495349999999</v>
      </c>
      <c r="E80" s="16">
        <f>VLOOKUP(C80,'DATA - ženy'!$B$7:$K$115,5)</f>
        <v>0.20454466099999999</v>
      </c>
      <c r="F80" s="16">
        <f t="shared" si="7"/>
        <v>0.22373980724999998</v>
      </c>
      <c r="G80" s="30">
        <f t="shared" si="6"/>
        <v>9.1773451914366824E-2</v>
      </c>
      <c r="H80" s="30">
        <f t="shared" si="8"/>
        <v>0.65665770000000001</v>
      </c>
      <c r="I80">
        <f>IF($C80&lt;'Sullivan 2011'!$C$4,'Sullivan 2011'!$D$3,IF($C80&lt;'Sullivan 2011'!$C$5,'Sullivan 2011'!$D$4,IF($C80&lt;'Sullivan 2011'!$C$6,'Sullivan 2011'!$D$5,IF($C80&lt;'Sullivan 2011'!$C$7,'Sullivan 2011'!$D$6,IF($C80&lt;'Sullivan 2011'!$C$8,'Sullivan 2011'!$D$7,IF($C80&lt;'Sullivan 2011'!$C$9,'Sullivan 2011'!$D$8,IF($C80&lt;'Sullivan 2011'!$D$10,'Sullivan 2011'!$D$9,'Sullivan 2011'!$D$10)))))))</f>
        <v>0.65700000000000003</v>
      </c>
      <c r="J80" s="30">
        <f t="shared" si="9"/>
        <v>6.0263743855148717E-2</v>
      </c>
      <c r="K80" s="30">
        <f t="shared" si="3"/>
        <v>9.6415792822059556E-3</v>
      </c>
      <c r="L80" s="37">
        <f t="shared" si="4"/>
        <v>1.1279076583963351E-2</v>
      </c>
    </row>
    <row r="81" spans="2:12" x14ac:dyDescent="0.25">
      <c r="B81">
        <v>63</v>
      </c>
      <c r="C81" s="17">
        <f t="shared" si="5"/>
        <v>93</v>
      </c>
      <c r="D81" s="16">
        <f>VLOOKUP(C81,'DATA - Muži'!$B$7:$K$115,5)</f>
        <v>0.26430015829999998</v>
      </c>
      <c r="E81" s="16">
        <f>VLOOKUP(C81,'DATA - ženy'!$B$7:$K$115,5)</f>
        <v>0.22671019980000001</v>
      </c>
      <c r="F81" s="16">
        <f t="shared" si="7"/>
        <v>0.24550517904999999</v>
      </c>
      <c r="G81" s="30">
        <f t="shared" si="6"/>
        <v>6.9242594170093624E-2</v>
      </c>
      <c r="H81" s="30">
        <f t="shared" si="8"/>
        <v>0.65025700000000008</v>
      </c>
      <c r="I81">
        <f>IF($C81&lt;'Sullivan 2011'!$C$4,'Sullivan 2011'!$D$3,IF($C81&lt;'Sullivan 2011'!$C$5,'Sullivan 2011'!$D$4,IF($C81&lt;'Sullivan 2011'!$C$6,'Sullivan 2011'!$D$5,IF($C81&lt;'Sullivan 2011'!$C$7,'Sullivan 2011'!$D$6,IF($C81&lt;'Sullivan 2011'!$C$8,'Sullivan 2011'!$D$7,IF($C81&lt;'Sullivan 2011'!$C$9,'Sullivan 2011'!$D$8,IF($C81&lt;'Sullivan 2011'!$D$10,'Sullivan 2011'!$D$9,'Sullivan 2011'!$D$10)))))))</f>
        <v>0.65700000000000003</v>
      </c>
      <c r="J81" s="30">
        <f t="shared" si="9"/>
        <v>4.5025481557262576E-2</v>
      </c>
      <c r="K81" s="30">
        <f t="shared" si="3"/>
        <v>6.9938000197591931E-3</v>
      </c>
      <c r="L81" s="37">
        <f t="shared" si="4"/>
        <v>8.3176896509825748E-3</v>
      </c>
    </row>
    <row r="82" spans="2:12" x14ac:dyDescent="0.25">
      <c r="B82">
        <v>64</v>
      </c>
      <c r="C82" s="17">
        <f t="shared" si="5"/>
        <v>94</v>
      </c>
      <c r="D82" s="16">
        <f>VLOOKUP(C82,'DATA - Muži'!$B$7:$K$115,5)</f>
        <v>0.28641135359999997</v>
      </c>
      <c r="E82" s="16">
        <f>VLOOKUP(C82,'DATA - ženy'!$B$7:$K$115,5)</f>
        <v>0.25004042209999999</v>
      </c>
      <c r="F82" s="16">
        <f t="shared" ref="F82:F113" si="10">D82*$D$3+E82*(1-$D$3)</f>
        <v>0.26822588785000001</v>
      </c>
      <c r="G82" s="30">
        <f t="shared" si="6"/>
        <v>5.0669937871783026E-2</v>
      </c>
      <c r="H82" s="30">
        <f t="shared" ref="H82:H113" si="11">0.9508566+(0.0212126*$D$3)-(0.0002587*C82)-(0.0000332*(C82^2))</f>
        <v>0.64378990000000003</v>
      </c>
      <c r="I82">
        <f>IF($C82&lt;'Sullivan 2011'!$C$4,'Sullivan 2011'!$D$3,IF($C82&lt;'Sullivan 2011'!$C$5,'Sullivan 2011'!$D$4,IF($C82&lt;'Sullivan 2011'!$C$6,'Sullivan 2011'!$D$5,IF($C82&lt;'Sullivan 2011'!$C$7,'Sullivan 2011'!$D$6,IF($C82&lt;'Sullivan 2011'!$C$8,'Sullivan 2011'!$D$7,IF($C82&lt;'Sullivan 2011'!$C$9,'Sullivan 2011'!$D$8,IF($C82&lt;'Sullivan 2011'!$D$10,'Sullivan 2011'!$D$9,'Sullivan 2011'!$D$10)))))))</f>
        <v>0.65700000000000003</v>
      </c>
      <c r="J82" s="30">
        <f t="shared" ref="J82:J113" si="12">G82*IF($D$7="Ara et Brazier 2010",H82,I82)</f>
        <v>3.2620794235481407E-2</v>
      </c>
      <c r="K82" s="30">
        <f t="shared" si="3"/>
        <v>4.9194001461241397E-3</v>
      </c>
      <c r="L82" s="37">
        <f t="shared" si="4"/>
        <v>5.9566000829416668E-3</v>
      </c>
    </row>
    <row r="83" spans="2:12" x14ac:dyDescent="0.25">
      <c r="B83">
        <v>65</v>
      </c>
      <c r="C83" s="17">
        <f t="shared" si="5"/>
        <v>95</v>
      </c>
      <c r="D83" s="16">
        <f>VLOOKUP(C83,'DATA - Muži'!$B$7:$K$115,5)</f>
        <v>0.30907948029999999</v>
      </c>
      <c r="E83" s="16">
        <f>VLOOKUP(C83,'DATA - ženy'!$B$7:$K$115,5)</f>
        <v>0.27433199079999998</v>
      </c>
      <c r="F83" s="16">
        <f t="shared" si="10"/>
        <v>0.29170573555000001</v>
      </c>
      <c r="G83" s="30">
        <f t="shared" si="6"/>
        <v>3.5889226374621754E-2</v>
      </c>
      <c r="H83" s="30">
        <f t="shared" si="11"/>
        <v>0.63725640000000006</v>
      </c>
      <c r="I83">
        <f>IF($C83&lt;'Sullivan 2011'!$C$4,'Sullivan 2011'!$D$3,IF($C83&lt;'Sullivan 2011'!$C$5,'Sullivan 2011'!$D$4,IF($C83&lt;'Sullivan 2011'!$C$6,'Sullivan 2011'!$D$5,IF($C83&lt;'Sullivan 2011'!$C$7,'Sullivan 2011'!$D$6,IF($C83&lt;'Sullivan 2011'!$C$8,'Sullivan 2011'!$D$7,IF($C83&lt;'Sullivan 2011'!$C$9,'Sullivan 2011'!$D$8,IF($C83&lt;'Sullivan 2011'!$D$10,'Sullivan 2011'!$D$9,'Sullivan 2011'!$D$10)))))))</f>
        <v>0.65700000000000003</v>
      </c>
      <c r="J83" s="30">
        <f t="shared" si="12"/>
        <v>2.2870639198276511E-2</v>
      </c>
      <c r="K83" s="30">
        <f t="shared" ref="K83:K123" si="13">J83/((1+$D$6)^B83)</f>
        <v>3.3485647163446438E-3</v>
      </c>
      <c r="L83" s="37">
        <f t="shared" ref="L83:L123" si="14">AVERAGE(K82:K83)</f>
        <v>4.1339824312343915E-3</v>
      </c>
    </row>
    <row r="84" spans="2:12" x14ac:dyDescent="0.25">
      <c r="B84">
        <v>66</v>
      </c>
      <c r="C84" s="17">
        <f t="shared" ref="C84:C123" si="15">C83+1</f>
        <v>96</v>
      </c>
      <c r="D84" s="16">
        <f>VLOOKUP(C84,'DATA - Muži'!$B$7:$K$115,5)</f>
        <v>0.33209466570000001</v>
      </c>
      <c r="E84" s="16">
        <f>VLOOKUP(C84,'DATA - ženy'!$B$7:$K$115,5)</f>
        <v>0.29934094929999999</v>
      </c>
      <c r="F84" s="16">
        <f t="shared" si="10"/>
        <v>0.3157178075</v>
      </c>
      <c r="G84" s="30">
        <f t="shared" ref="G84:G123" si="16">G83*(1-F84)</f>
        <v>2.4558358510755E-2</v>
      </c>
      <c r="H84" s="30">
        <f t="shared" si="11"/>
        <v>0.63065650000000006</v>
      </c>
      <c r="I84">
        <f>IF($C84&lt;'Sullivan 2011'!$C$4,'Sullivan 2011'!$D$3,IF($C84&lt;'Sullivan 2011'!$C$5,'Sullivan 2011'!$D$4,IF($C84&lt;'Sullivan 2011'!$C$6,'Sullivan 2011'!$D$5,IF($C84&lt;'Sullivan 2011'!$C$7,'Sullivan 2011'!$D$6,IF($C84&lt;'Sullivan 2011'!$C$8,'Sullivan 2011'!$D$7,IF($C84&lt;'Sullivan 2011'!$C$9,'Sullivan 2011'!$D$8,IF($C84&lt;'Sullivan 2011'!$D$10,'Sullivan 2011'!$D$9,'Sullivan 2011'!$D$10)))))))</f>
        <v>0.65700000000000003</v>
      </c>
      <c r="J84" s="30">
        <f t="shared" si="12"/>
        <v>1.5487888424137963E-2</v>
      </c>
      <c r="K84" s="30">
        <f t="shared" si="13"/>
        <v>2.2015846104062138E-3</v>
      </c>
      <c r="L84" s="37">
        <f t="shared" si="14"/>
        <v>2.775074663375429E-3</v>
      </c>
    </row>
    <row r="85" spans="2:12" x14ac:dyDescent="0.25">
      <c r="B85">
        <v>67</v>
      </c>
      <c r="C85" s="17">
        <f t="shared" si="15"/>
        <v>97</v>
      </c>
      <c r="D85" s="16">
        <f>VLOOKUP(C85,'DATA - Muži'!$B$7:$K$115,5)</f>
        <v>0.35523367189999999</v>
      </c>
      <c r="E85" s="16">
        <f>VLOOKUP(C85,'DATA - ženy'!$B$7:$K$115,5)</f>
        <v>0.32479138600000002</v>
      </c>
      <c r="F85" s="16">
        <f t="shared" si="10"/>
        <v>0.34001252895</v>
      </c>
      <c r="G85" s="30">
        <f t="shared" si="16"/>
        <v>1.6208208926652437E-2</v>
      </c>
      <c r="H85" s="30">
        <f t="shared" si="11"/>
        <v>0.62399019999999994</v>
      </c>
      <c r="I85">
        <f>IF($C85&lt;'Sullivan 2011'!$C$4,'Sullivan 2011'!$D$3,IF($C85&lt;'Sullivan 2011'!$C$5,'Sullivan 2011'!$D$4,IF($C85&lt;'Sullivan 2011'!$C$6,'Sullivan 2011'!$D$5,IF($C85&lt;'Sullivan 2011'!$C$7,'Sullivan 2011'!$D$6,IF($C85&lt;'Sullivan 2011'!$C$8,'Sullivan 2011'!$D$7,IF($C85&lt;'Sullivan 2011'!$C$9,'Sullivan 2011'!$D$8,IF($C85&lt;'Sullivan 2011'!$D$10,'Sullivan 2011'!$D$9,'Sullivan 2011'!$D$10)))))))</f>
        <v>0.65700000000000003</v>
      </c>
      <c r="J85" s="30">
        <f t="shared" si="12"/>
        <v>1.0113763529783638E-2</v>
      </c>
      <c r="K85" s="30">
        <f t="shared" si="13"/>
        <v>1.3957856849104615E-3</v>
      </c>
      <c r="L85" s="37">
        <f t="shared" si="14"/>
        <v>1.7986851476583378E-3</v>
      </c>
    </row>
    <row r="86" spans="2:12" x14ac:dyDescent="0.25">
      <c r="B86">
        <v>68</v>
      </c>
      <c r="C86" s="17">
        <f t="shared" si="15"/>
        <v>98</v>
      </c>
      <c r="D86" s="16">
        <f>VLOOKUP(C86,'DATA - Muži'!$B$7:$K$115,5)</f>
        <v>0.37826841919999998</v>
      </c>
      <c r="E86" s="16">
        <f>VLOOKUP(C86,'DATA - ženy'!$B$7:$K$115,5)</f>
        <v>0.35038702669999999</v>
      </c>
      <c r="F86" s="16">
        <f t="shared" si="10"/>
        <v>0.36432772294999999</v>
      </c>
      <c r="G86" s="30">
        <f t="shared" si="16"/>
        <v>1.0303109075307293E-2</v>
      </c>
      <c r="H86" s="30">
        <f t="shared" si="11"/>
        <v>0.61725750000000001</v>
      </c>
      <c r="I86">
        <f>IF($C86&lt;'Sullivan 2011'!$C$4,'Sullivan 2011'!$D$3,IF($C86&lt;'Sullivan 2011'!$C$5,'Sullivan 2011'!$D$4,IF($C86&lt;'Sullivan 2011'!$C$6,'Sullivan 2011'!$D$5,IF($C86&lt;'Sullivan 2011'!$C$7,'Sullivan 2011'!$D$6,IF($C86&lt;'Sullivan 2011'!$C$8,'Sullivan 2011'!$D$7,IF($C86&lt;'Sullivan 2011'!$C$9,'Sullivan 2011'!$D$8,IF($C86&lt;'Sullivan 2011'!$D$10,'Sullivan 2011'!$D$9,'Sullivan 2011'!$D$10)))))))</f>
        <v>0.65700000000000003</v>
      </c>
      <c r="J86" s="30">
        <f t="shared" si="12"/>
        <v>6.3596713500514912E-3</v>
      </c>
      <c r="K86" s="30">
        <f t="shared" si="13"/>
        <v>8.5212516903675217E-4</v>
      </c>
      <c r="L86" s="37">
        <f t="shared" si="14"/>
        <v>1.1239554269736069E-3</v>
      </c>
    </row>
    <row r="87" spans="2:12" x14ac:dyDescent="0.25">
      <c r="B87">
        <v>69</v>
      </c>
      <c r="C87" s="17">
        <f t="shared" si="15"/>
        <v>99</v>
      </c>
      <c r="D87" s="16">
        <f>VLOOKUP(C87,'DATA - Muži'!$B$7:$K$115,5)</f>
        <v>0.40097490730000002</v>
      </c>
      <c r="E87" s="16">
        <f>VLOOKUP(C87,'DATA - ženy'!$B$7:$K$115,5)</f>
        <v>0.3758247837</v>
      </c>
      <c r="F87" s="16">
        <f t="shared" si="10"/>
        <v>0.38839984550000001</v>
      </c>
      <c r="G87" s="30">
        <f t="shared" si="16"/>
        <v>6.3013831022882931E-3</v>
      </c>
      <c r="H87" s="30">
        <f t="shared" si="11"/>
        <v>0.61045839999999996</v>
      </c>
      <c r="I87">
        <f>IF($C87&lt;'Sullivan 2011'!$C$4,'Sullivan 2011'!$D$3,IF($C87&lt;'Sullivan 2011'!$C$5,'Sullivan 2011'!$D$4,IF($C87&lt;'Sullivan 2011'!$C$6,'Sullivan 2011'!$D$5,IF($C87&lt;'Sullivan 2011'!$C$7,'Sullivan 2011'!$D$6,IF($C87&lt;'Sullivan 2011'!$C$8,'Sullivan 2011'!$D$7,IF($C87&lt;'Sullivan 2011'!$C$9,'Sullivan 2011'!$D$8,IF($C87&lt;'Sullivan 2011'!$D$10,'Sullivan 2011'!$D$9,'Sullivan 2011'!$D$10)))))))</f>
        <v>0.65700000000000003</v>
      </c>
      <c r="J87" s="30">
        <f t="shared" si="12"/>
        <v>3.8467322464099474E-3</v>
      </c>
      <c r="K87" s="30">
        <f t="shared" si="13"/>
        <v>5.004070889415242E-4</v>
      </c>
      <c r="L87" s="37">
        <f t="shared" si="14"/>
        <v>6.7626612898913818E-4</v>
      </c>
    </row>
    <row r="88" spans="2:12" x14ac:dyDescent="0.25">
      <c r="B88">
        <v>70</v>
      </c>
      <c r="C88" s="17">
        <f t="shared" si="15"/>
        <v>100</v>
      </c>
      <c r="D88" s="16">
        <f>VLOOKUP(C88,'DATA - Muži'!$B$7:$K$115,5)</f>
        <v>0.4231418012</v>
      </c>
      <c r="E88" s="16">
        <f>VLOOKUP(C88,'DATA - ženy'!$B$7:$K$115,5)</f>
        <v>0.40080897510000002</v>
      </c>
      <c r="F88" s="16">
        <f t="shared" si="10"/>
        <v>0.41197538815000001</v>
      </c>
      <c r="G88" s="30">
        <f t="shared" si="16"/>
        <v>3.7053683528412225E-3</v>
      </c>
      <c r="H88" s="30">
        <f t="shared" si="11"/>
        <v>0.60359289999999999</v>
      </c>
      <c r="I88">
        <f>IF($C88&lt;'Sullivan 2011'!$C$4,'Sullivan 2011'!$D$3,IF($C88&lt;'Sullivan 2011'!$C$5,'Sullivan 2011'!$D$4,IF($C88&lt;'Sullivan 2011'!$C$6,'Sullivan 2011'!$D$5,IF($C88&lt;'Sullivan 2011'!$C$7,'Sullivan 2011'!$D$6,IF($C88&lt;'Sullivan 2011'!$C$8,'Sullivan 2011'!$D$7,IF($C88&lt;'Sullivan 2011'!$C$9,'Sullivan 2011'!$D$8,IF($C88&lt;'Sullivan 2011'!$D$10,'Sullivan 2011'!$D$9,'Sullivan 2011'!$D$10)))))))</f>
        <v>0.65700000000000003</v>
      </c>
      <c r="J88" s="30">
        <f t="shared" si="12"/>
        <v>2.2365340296596568E-3</v>
      </c>
      <c r="K88" s="30">
        <f t="shared" si="13"/>
        <v>2.8246834223887414E-4</v>
      </c>
      <c r="L88" s="37">
        <f t="shared" si="14"/>
        <v>3.914377155901992E-4</v>
      </c>
    </row>
    <row r="89" spans="2:12" x14ac:dyDescent="0.25">
      <c r="B89">
        <v>71</v>
      </c>
      <c r="C89" s="17">
        <f t="shared" si="15"/>
        <v>101</v>
      </c>
      <c r="D89" s="16">
        <f>VLOOKUP(C89,'DATA - Muži'!$B$7:$K$115,5)</f>
        <v>0.44457799539999998</v>
      </c>
      <c r="E89" s="16">
        <f>VLOOKUP(C89,'DATA - ženy'!$B$7:$K$115,5)</f>
        <v>0.42506481569999999</v>
      </c>
      <c r="F89" s="16">
        <f t="shared" si="10"/>
        <v>0.43482140554999998</v>
      </c>
      <c r="G89" s="30">
        <f t="shared" si="16"/>
        <v>2.094194877578314E-3</v>
      </c>
      <c r="H89" s="30">
        <f t="shared" si="11"/>
        <v>0.596661</v>
      </c>
      <c r="I89">
        <f>IF($C89&lt;'Sullivan 2011'!$C$4,'Sullivan 2011'!$D$3,IF($C89&lt;'Sullivan 2011'!$C$5,'Sullivan 2011'!$D$4,IF($C89&lt;'Sullivan 2011'!$C$6,'Sullivan 2011'!$D$5,IF($C89&lt;'Sullivan 2011'!$C$7,'Sullivan 2011'!$D$6,IF($C89&lt;'Sullivan 2011'!$C$8,'Sullivan 2011'!$D$7,IF($C89&lt;'Sullivan 2011'!$C$9,'Sullivan 2011'!$D$8,IF($C89&lt;'Sullivan 2011'!$D$10,'Sullivan 2011'!$D$9,'Sullivan 2011'!$D$10)))))))</f>
        <v>0.65700000000000003</v>
      </c>
      <c r="J89" s="30">
        <f t="shared" si="12"/>
        <v>1.2495244098507544E-3</v>
      </c>
      <c r="K89" s="30">
        <f t="shared" si="13"/>
        <v>1.5321517817210563E-4</v>
      </c>
      <c r="L89" s="37">
        <f t="shared" si="14"/>
        <v>2.178417602054899E-4</v>
      </c>
    </row>
    <row r="90" spans="2:12" x14ac:dyDescent="0.25">
      <c r="B90">
        <v>72</v>
      </c>
      <c r="C90" s="17">
        <f t="shared" si="15"/>
        <v>102</v>
      </c>
      <c r="D90" s="16">
        <f>VLOOKUP(C90,'DATA - Muži'!$B$7:$K$115,5)</f>
        <v>0.46511860939999999</v>
      </c>
      <c r="E90" s="16">
        <f>VLOOKUP(C90,'DATA - ženy'!$B$7:$K$115,5)</f>
        <v>0.44834990390000001</v>
      </c>
      <c r="F90" s="16">
        <f t="shared" si="10"/>
        <v>0.45673425665</v>
      </c>
      <c r="G90" s="30">
        <f t="shared" si="16"/>
        <v>1.1377043368873451E-3</v>
      </c>
      <c r="H90" s="30">
        <f t="shared" si="11"/>
        <v>0.5896627000000001</v>
      </c>
      <c r="I90">
        <f>IF($C90&lt;'Sullivan 2011'!$C$4,'Sullivan 2011'!$D$3,IF($C90&lt;'Sullivan 2011'!$C$5,'Sullivan 2011'!$D$4,IF($C90&lt;'Sullivan 2011'!$C$6,'Sullivan 2011'!$D$5,IF($C90&lt;'Sullivan 2011'!$C$7,'Sullivan 2011'!$D$6,IF($C90&lt;'Sullivan 2011'!$C$8,'Sullivan 2011'!$D$7,IF($C90&lt;'Sullivan 2011'!$C$9,'Sullivan 2011'!$D$8,IF($C90&lt;'Sullivan 2011'!$D$10,'Sullivan 2011'!$D$9,'Sullivan 2011'!$D$10)))))))</f>
        <v>0.65700000000000003</v>
      </c>
      <c r="J90" s="30">
        <f t="shared" si="12"/>
        <v>6.7086181109070157E-4</v>
      </c>
      <c r="K90" s="30">
        <f t="shared" si="13"/>
        <v>7.9864337155659328E-5</v>
      </c>
      <c r="L90" s="37">
        <f t="shared" si="14"/>
        <v>1.1653975766388248E-4</v>
      </c>
    </row>
    <row r="91" spans="2:12" x14ac:dyDescent="0.25">
      <c r="B91">
        <v>73</v>
      </c>
      <c r="C91" s="17">
        <f t="shared" si="15"/>
        <v>103</v>
      </c>
      <c r="D91" s="16">
        <f>VLOOKUP(C91,'DATA - Muži'!$B$7:$K$115,5)</f>
        <v>0.48462906830000002</v>
      </c>
      <c r="E91" s="16">
        <f>VLOOKUP(C91,'DATA - ženy'!$B$7:$K$115,5)</f>
        <v>0.4704627475</v>
      </c>
      <c r="F91" s="16">
        <f t="shared" si="10"/>
        <v>0.47754590790000001</v>
      </c>
      <c r="G91" s="30">
        <f t="shared" si="16"/>
        <v>5.9439828640671041E-4</v>
      </c>
      <c r="H91" s="30">
        <f t="shared" si="11"/>
        <v>0.58259799999999995</v>
      </c>
      <c r="I91">
        <f>IF($C91&lt;'Sullivan 2011'!$C$4,'Sullivan 2011'!$D$3,IF($C91&lt;'Sullivan 2011'!$C$5,'Sullivan 2011'!$D$4,IF($C91&lt;'Sullivan 2011'!$C$6,'Sullivan 2011'!$D$5,IF($C91&lt;'Sullivan 2011'!$C$7,'Sullivan 2011'!$D$6,IF($C91&lt;'Sullivan 2011'!$C$8,'Sullivan 2011'!$D$7,IF($C91&lt;'Sullivan 2011'!$C$9,'Sullivan 2011'!$D$8,IF($C91&lt;'Sullivan 2011'!$D$10,'Sullivan 2011'!$D$9,'Sullivan 2011'!$D$10)))))))</f>
        <v>0.65700000000000003</v>
      </c>
      <c r="J91" s="30">
        <f t="shared" si="12"/>
        <v>3.4629525286397666E-4</v>
      </c>
      <c r="K91" s="30">
        <f t="shared" si="13"/>
        <v>4.0024796699063406E-5</v>
      </c>
      <c r="L91" s="37">
        <f t="shared" si="14"/>
        <v>5.9944566927361367E-5</v>
      </c>
    </row>
    <row r="92" spans="2:12" x14ac:dyDescent="0.25">
      <c r="B92">
        <v>74</v>
      </c>
      <c r="C92" s="17">
        <f t="shared" si="15"/>
        <v>104</v>
      </c>
      <c r="D92" s="16">
        <f>VLOOKUP(C92,'DATA - Muži'!$B$7:$K$115,5)</f>
        <v>0.50300715289999998</v>
      </c>
      <c r="E92" s="16">
        <f>VLOOKUP(C92,'DATA - ženy'!$B$7:$K$115,5)</f>
        <v>0.4912478227</v>
      </c>
      <c r="F92" s="16">
        <f t="shared" si="10"/>
        <v>0.49712748779999999</v>
      </c>
      <c r="G92" s="30">
        <f t="shared" si="16"/>
        <v>2.9890655953271756E-4</v>
      </c>
      <c r="H92" s="30">
        <f t="shared" si="11"/>
        <v>0.57546690000000011</v>
      </c>
      <c r="I92">
        <f>IF($C92&lt;'Sullivan 2011'!$C$4,'Sullivan 2011'!$D$3,IF($C92&lt;'Sullivan 2011'!$C$5,'Sullivan 2011'!$D$4,IF($C92&lt;'Sullivan 2011'!$C$6,'Sullivan 2011'!$D$5,IF($C92&lt;'Sullivan 2011'!$C$7,'Sullivan 2011'!$D$6,IF($C92&lt;'Sullivan 2011'!$C$8,'Sullivan 2011'!$D$7,IF($C92&lt;'Sullivan 2011'!$C$9,'Sullivan 2011'!$D$8,IF($C92&lt;'Sullivan 2011'!$D$10,'Sullivan 2011'!$D$9,'Sullivan 2011'!$D$10)))))))</f>
        <v>0.65700000000000003</v>
      </c>
      <c r="J92" s="30">
        <f t="shared" si="12"/>
        <v>1.7201083120395845E-4</v>
      </c>
      <c r="K92" s="30">
        <f t="shared" si="13"/>
        <v>1.9301949112034961E-5</v>
      </c>
      <c r="L92" s="37">
        <f t="shared" si="14"/>
        <v>2.9663372905549183E-5</v>
      </c>
    </row>
    <row r="93" spans="2:12" x14ac:dyDescent="0.25">
      <c r="B93">
        <v>75</v>
      </c>
      <c r="C93" s="17">
        <f t="shared" si="15"/>
        <v>105</v>
      </c>
      <c r="D93" s="16">
        <f>VLOOKUP(C93,'DATA - Muži'!$B$7:$K$115,5)</f>
        <v>1</v>
      </c>
      <c r="E93" s="16">
        <f>VLOOKUP(C93,'DATA - ženy'!$B$7:$K$115,5)</f>
        <v>1</v>
      </c>
      <c r="F93" s="16">
        <f t="shared" si="10"/>
        <v>1</v>
      </c>
      <c r="G93" s="30">
        <f t="shared" si="16"/>
        <v>0</v>
      </c>
      <c r="H93" s="30">
        <f t="shared" si="11"/>
        <v>0.56826939999999992</v>
      </c>
      <c r="I93">
        <f>IF($C93&lt;'Sullivan 2011'!$C$4,'Sullivan 2011'!$D$3,IF($C93&lt;'Sullivan 2011'!$C$5,'Sullivan 2011'!$D$4,IF($C93&lt;'Sullivan 2011'!$C$6,'Sullivan 2011'!$D$5,IF($C93&lt;'Sullivan 2011'!$C$7,'Sullivan 2011'!$D$6,IF($C93&lt;'Sullivan 2011'!$C$8,'Sullivan 2011'!$D$7,IF($C93&lt;'Sullivan 2011'!$C$9,'Sullivan 2011'!$D$8,IF($C93&lt;'Sullivan 2011'!$D$10,'Sullivan 2011'!$D$9,'Sullivan 2011'!$D$10)))))))</f>
        <v>0.65700000000000003</v>
      </c>
      <c r="J93" s="30">
        <f t="shared" si="12"/>
        <v>0</v>
      </c>
      <c r="K93" s="30">
        <f t="shared" si="13"/>
        <v>0</v>
      </c>
      <c r="L93" s="37">
        <f t="shared" si="14"/>
        <v>9.6509745560174803E-6</v>
      </c>
    </row>
    <row r="94" spans="2:12" x14ac:dyDescent="0.25">
      <c r="B94">
        <v>76</v>
      </c>
      <c r="C94" s="17">
        <f t="shared" si="15"/>
        <v>106</v>
      </c>
      <c r="D94" s="16">
        <f>VLOOKUP(C94,'DATA - Muži'!$B$7:$K$115,5)</f>
        <v>1</v>
      </c>
      <c r="E94" s="16">
        <f>VLOOKUP(C94,'DATA - ženy'!$B$7:$K$115,5)</f>
        <v>1</v>
      </c>
      <c r="F94" s="16">
        <f t="shared" si="10"/>
        <v>1</v>
      </c>
      <c r="G94" s="30">
        <f t="shared" si="16"/>
        <v>0</v>
      </c>
      <c r="H94" s="30">
        <f t="shared" si="11"/>
        <v>0.56100550000000005</v>
      </c>
      <c r="I94">
        <f>IF($C94&lt;'Sullivan 2011'!$C$4,'Sullivan 2011'!$D$3,IF($C94&lt;'Sullivan 2011'!$C$5,'Sullivan 2011'!$D$4,IF($C94&lt;'Sullivan 2011'!$C$6,'Sullivan 2011'!$D$5,IF($C94&lt;'Sullivan 2011'!$C$7,'Sullivan 2011'!$D$6,IF($C94&lt;'Sullivan 2011'!$C$8,'Sullivan 2011'!$D$7,IF($C94&lt;'Sullivan 2011'!$C$9,'Sullivan 2011'!$D$8,IF($C94&lt;'Sullivan 2011'!$D$10,'Sullivan 2011'!$D$9,'Sullivan 2011'!$D$10)))))))</f>
        <v>0.65700000000000003</v>
      </c>
      <c r="J94" s="30">
        <f t="shared" si="12"/>
        <v>0</v>
      </c>
      <c r="K94" s="30">
        <f t="shared" si="13"/>
        <v>0</v>
      </c>
      <c r="L94" s="37">
        <f t="shared" si="14"/>
        <v>0</v>
      </c>
    </row>
    <row r="95" spans="2:12" x14ac:dyDescent="0.25">
      <c r="B95">
        <v>77</v>
      </c>
      <c r="C95" s="17">
        <f t="shared" si="15"/>
        <v>107</v>
      </c>
      <c r="D95" s="16">
        <f>VLOOKUP(C95,'DATA - Muži'!$B$7:$K$115,5)</f>
        <v>1</v>
      </c>
      <c r="E95" s="16">
        <f>VLOOKUP(C95,'DATA - ženy'!$B$7:$K$115,5)</f>
        <v>1</v>
      </c>
      <c r="F95" s="16">
        <f t="shared" si="10"/>
        <v>1</v>
      </c>
      <c r="G95" s="30">
        <f t="shared" si="16"/>
        <v>0</v>
      </c>
      <c r="H95" s="30">
        <f t="shared" si="11"/>
        <v>0.55367520000000003</v>
      </c>
      <c r="I95">
        <f>IF($C95&lt;'Sullivan 2011'!$C$4,'Sullivan 2011'!$D$3,IF($C95&lt;'Sullivan 2011'!$C$5,'Sullivan 2011'!$D$4,IF($C95&lt;'Sullivan 2011'!$C$6,'Sullivan 2011'!$D$5,IF($C95&lt;'Sullivan 2011'!$C$7,'Sullivan 2011'!$D$6,IF($C95&lt;'Sullivan 2011'!$C$8,'Sullivan 2011'!$D$7,IF($C95&lt;'Sullivan 2011'!$C$9,'Sullivan 2011'!$D$8,IF($C95&lt;'Sullivan 2011'!$D$10,'Sullivan 2011'!$D$9,'Sullivan 2011'!$D$10)))))))</f>
        <v>0.65700000000000003</v>
      </c>
      <c r="J95" s="30">
        <f t="shared" si="12"/>
        <v>0</v>
      </c>
      <c r="K95" s="30">
        <f t="shared" si="13"/>
        <v>0</v>
      </c>
      <c r="L95" s="37">
        <f t="shared" si="14"/>
        <v>0</v>
      </c>
    </row>
    <row r="96" spans="2:12" x14ac:dyDescent="0.25">
      <c r="B96">
        <v>78</v>
      </c>
      <c r="C96" s="17">
        <f t="shared" si="15"/>
        <v>108</v>
      </c>
      <c r="D96" s="16">
        <f>VLOOKUP(C96,'DATA - Muži'!$B$7:$K$115,5)</f>
        <v>1</v>
      </c>
      <c r="E96" s="16">
        <f>VLOOKUP(C96,'DATA - ženy'!$B$7:$K$115,5)</f>
        <v>1</v>
      </c>
      <c r="F96" s="16">
        <f t="shared" si="10"/>
        <v>1</v>
      </c>
      <c r="G96" s="30">
        <f t="shared" si="16"/>
        <v>0</v>
      </c>
      <c r="H96" s="30">
        <f t="shared" si="11"/>
        <v>0.54627850000000011</v>
      </c>
      <c r="I96">
        <f>IF($C96&lt;'Sullivan 2011'!$C$4,'Sullivan 2011'!$D$3,IF($C96&lt;'Sullivan 2011'!$C$5,'Sullivan 2011'!$D$4,IF($C96&lt;'Sullivan 2011'!$C$6,'Sullivan 2011'!$D$5,IF($C96&lt;'Sullivan 2011'!$C$7,'Sullivan 2011'!$D$6,IF($C96&lt;'Sullivan 2011'!$C$8,'Sullivan 2011'!$D$7,IF($C96&lt;'Sullivan 2011'!$C$9,'Sullivan 2011'!$D$8,IF($C96&lt;'Sullivan 2011'!$D$10,'Sullivan 2011'!$D$9,'Sullivan 2011'!$D$10)))))))</f>
        <v>0.65700000000000003</v>
      </c>
      <c r="J96" s="30">
        <f t="shared" si="12"/>
        <v>0</v>
      </c>
      <c r="K96" s="30">
        <f t="shared" si="13"/>
        <v>0</v>
      </c>
      <c r="L96" s="37">
        <f t="shared" si="14"/>
        <v>0</v>
      </c>
    </row>
    <row r="97" spans="2:12" x14ac:dyDescent="0.25">
      <c r="B97">
        <v>79</v>
      </c>
      <c r="C97" s="17">
        <f t="shared" si="15"/>
        <v>109</v>
      </c>
      <c r="D97" s="16">
        <f>VLOOKUP(C97,'DATA - Muži'!$B$7:$K$115,5)</f>
        <v>1</v>
      </c>
      <c r="E97" s="16">
        <f>VLOOKUP(C97,'DATA - ženy'!$B$7:$K$115,5)</f>
        <v>1</v>
      </c>
      <c r="F97" s="16">
        <f t="shared" si="10"/>
        <v>1</v>
      </c>
      <c r="G97" s="30">
        <f t="shared" si="16"/>
        <v>0</v>
      </c>
      <c r="H97" s="30">
        <f t="shared" si="11"/>
        <v>0.53881540000000006</v>
      </c>
      <c r="I97">
        <f>IF($C97&lt;'Sullivan 2011'!$C$4,'Sullivan 2011'!$D$3,IF($C97&lt;'Sullivan 2011'!$C$5,'Sullivan 2011'!$D$4,IF($C97&lt;'Sullivan 2011'!$C$6,'Sullivan 2011'!$D$5,IF($C97&lt;'Sullivan 2011'!$C$7,'Sullivan 2011'!$D$6,IF($C97&lt;'Sullivan 2011'!$C$8,'Sullivan 2011'!$D$7,IF($C97&lt;'Sullivan 2011'!$C$9,'Sullivan 2011'!$D$8,IF($C97&lt;'Sullivan 2011'!$D$10,'Sullivan 2011'!$D$9,'Sullivan 2011'!$D$10)))))))</f>
        <v>0.65700000000000003</v>
      </c>
      <c r="J97" s="30">
        <f t="shared" si="12"/>
        <v>0</v>
      </c>
      <c r="K97" s="30">
        <f t="shared" si="13"/>
        <v>0</v>
      </c>
      <c r="L97" s="37">
        <f t="shared" si="14"/>
        <v>0</v>
      </c>
    </row>
    <row r="98" spans="2:12" x14ac:dyDescent="0.25">
      <c r="B98">
        <v>80</v>
      </c>
      <c r="C98" s="17">
        <f t="shared" si="15"/>
        <v>110</v>
      </c>
      <c r="D98" s="16">
        <f>VLOOKUP(C98,'DATA - Muži'!$B$7:$K$115,5)</f>
        <v>1</v>
      </c>
      <c r="E98" s="16">
        <f>VLOOKUP(C98,'DATA - ženy'!$B$7:$K$115,5)</f>
        <v>1</v>
      </c>
      <c r="F98" s="16">
        <f t="shared" si="10"/>
        <v>1</v>
      </c>
      <c r="G98" s="30">
        <f t="shared" si="16"/>
        <v>0</v>
      </c>
      <c r="H98" s="30">
        <f t="shared" si="11"/>
        <v>0.53128590000000009</v>
      </c>
      <c r="I98">
        <f>IF($C98&lt;'Sullivan 2011'!$C$4,'Sullivan 2011'!$D$3,IF($C98&lt;'Sullivan 2011'!$C$5,'Sullivan 2011'!$D$4,IF($C98&lt;'Sullivan 2011'!$C$6,'Sullivan 2011'!$D$5,IF($C98&lt;'Sullivan 2011'!$C$7,'Sullivan 2011'!$D$6,IF($C98&lt;'Sullivan 2011'!$C$8,'Sullivan 2011'!$D$7,IF($C98&lt;'Sullivan 2011'!$C$9,'Sullivan 2011'!$D$8,IF($C98&lt;'Sullivan 2011'!$D$10,'Sullivan 2011'!$D$9,'Sullivan 2011'!$D$10)))))))</f>
        <v>0.65700000000000003</v>
      </c>
      <c r="J98" s="30">
        <f t="shared" si="12"/>
        <v>0</v>
      </c>
      <c r="K98" s="30">
        <f t="shared" si="13"/>
        <v>0</v>
      </c>
      <c r="L98" s="37">
        <f t="shared" si="14"/>
        <v>0</v>
      </c>
    </row>
    <row r="99" spans="2:12" x14ac:dyDescent="0.25">
      <c r="B99">
        <v>81</v>
      </c>
      <c r="C99" s="17">
        <f t="shared" si="15"/>
        <v>111</v>
      </c>
      <c r="D99" s="16">
        <f>VLOOKUP(C99,'DATA - Muži'!$B$7:$K$115,5)</f>
        <v>1</v>
      </c>
      <c r="E99" s="16">
        <f>VLOOKUP(C99,'DATA - ženy'!$B$7:$K$115,5)</f>
        <v>1</v>
      </c>
      <c r="F99" s="16">
        <f t="shared" si="10"/>
        <v>1</v>
      </c>
      <c r="G99" s="30">
        <f t="shared" si="16"/>
        <v>0</v>
      </c>
      <c r="H99" s="30">
        <f t="shared" si="11"/>
        <v>0.52368999999999999</v>
      </c>
      <c r="I99">
        <f>IF($C99&lt;'Sullivan 2011'!$C$4,'Sullivan 2011'!$D$3,IF($C99&lt;'Sullivan 2011'!$C$5,'Sullivan 2011'!$D$4,IF($C99&lt;'Sullivan 2011'!$C$6,'Sullivan 2011'!$D$5,IF($C99&lt;'Sullivan 2011'!$C$7,'Sullivan 2011'!$D$6,IF($C99&lt;'Sullivan 2011'!$C$8,'Sullivan 2011'!$D$7,IF($C99&lt;'Sullivan 2011'!$C$9,'Sullivan 2011'!$D$8,IF($C99&lt;'Sullivan 2011'!$D$10,'Sullivan 2011'!$D$9,'Sullivan 2011'!$D$10)))))))</f>
        <v>0.65700000000000003</v>
      </c>
      <c r="J99" s="30">
        <f t="shared" si="12"/>
        <v>0</v>
      </c>
      <c r="K99" s="30">
        <f t="shared" si="13"/>
        <v>0</v>
      </c>
      <c r="L99" s="37">
        <f t="shared" si="14"/>
        <v>0</v>
      </c>
    </row>
    <row r="100" spans="2:12" x14ac:dyDescent="0.25">
      <c r="B100">
        <v>82</v>
      </c>
      <c r="C100" s="17">
        <f t="shared" si="15"/>
        <v>112</v>
      </c>
      <c r="D100" s="16">
        <f>VLOOKUP(C100,'DATA - Muži'!$B$7:$K$115,5)</f>
        <v>1</v>
      </c>
      <c r="E100" s="16">
        <f>VLOOKUP(C100,'DATA - ženy'!$B$7:$K$115,5)</f>
        <v>1</v>
      </c>
      <c r="F100" s="16">
        <f t="shared" si="10"/>
        <v>1</v>
      </c>
      <c r="G100" s="30">
        <f t="shared" si="16"/>
        <v>0</v>
      </c>
      <c r="H100" s="30">
        <f t="shared" si="11"/>
        <v>0.51602769999999998</v>
      </c>
      <c r="I100">
        <f>IF($C100&lt;'Sullivan 2011'!$C$4,'Sullivan 2011'!$D$3,IF($C100&lt;'Sullivan 2011'!$C$5,'Sullivan 2011'!$D$4,IF($C100&lt;'Sullivan 2011'!$C$6,'Sullivan 2011'!$D$5,IF($C100&lt;'Sullivan 2011'!$C$7,'Sullivan 2011'!$D$6,IF($C100&lt;'Sullivan 2011'!$C$8,'Sullivan 2011'!$D$7,IF($C100&lt;'Sullivan 2011'!$C$9,'Sullivan 2011'!$D$8,IF($C100&lt;'Sullivan 2011'!$D$10,'Sullivan 2011'!$D$9,'Sullivan 2011'!$D$10)))))))</f>
        <v>0.65700000000000003</v>
      </c>
      <c r="J100" s="30">
        <f t="shared" si="12"/>
        <v>0</v>
      </c>
      <c r="K100" s="30">
        <f t="shared" si="13"/>
        <v>0</v>
      </c>
      <c r="L100" s="37">
        <f t="shared" si="14"/>
        <v>0</v>
      </c>
    </row>
    <row r="101" spans="2:12" x14ac:dyDescent="0.25">
      <c r="B101">
        <v>83</v>
      </c>
      <c r="C101" s="17">
        <f t="shared" si="15"/>
        <v>113</v>
      </c>
      <c r="D101" s="16">
        <f>VLOOKUP(C101,'DATA - Muži'!$B$7:$K$115,5)</f>
        <v>1</v>
      </c>
      <c r="E101" s="16">
        <f>VLOOKUP(C101,'DATA - ženy'!$B$7:$K$115,5)</f>
        <v>1</v>
      </c>
      <c r="F101" s="16">
        <f t="shared" si="10"/>
        <v>1</v>
      </c>
      <c r="G101" s="30">
        <f t="shared" si="16"/>
        <v>0</v>
      </c>
      <c r="H101" s="30">
        <f t="shared" si="11"/>
        <v>0.50829900000000006</v>
      </c>
      <c r="I101">
        <f>IF($C101&lt;'Sullivan 2011'!$C$4,'Sullivan 2011'!$D$3,IF($C101&lt;'Sullivan 2011'!$C$5,'Sullivan 2011'!$D$4,IF($C101&lt;'Sullivan 2011'!$C$6,'Sullivan 2011'!$D$5,IF($C101&lt;'Sullivan 2011'!$C$7,'Sullivan 2011'!$D$6,IF($C101&lt;'Sullivan 2011'!$C$8,'Sullivan 2011'!$D$7,IF($C101&lt;'Sullivan 2011'!$C$9,'Sullivan 2011'!$D$8,IF($C101&lt;'Sullivan 2011'!$D$10,'Sullivan 2011'!$D$9,'Sullivan 2011'!$D$10)))))))</f>
        <v>0.65700000000000003</v>
      </c>
      <c r="J101" s="30">
        <f t="shared" si="12"/>
        <v>0</v>
      </c>
      <c r="K101" s="30">
        <f t="shared" si="13"/>
        <v>0</v>
      </c>
      <c r="L101" s="37">
        <f t="shared" si="14"/>
        <v>0</v>
      </c>
    </row>
    <row r="102" spans="2:12" x14ac:dyDescent="0.25">
      <c r="B102">
        <v>84</v>
      </c>
      <c r="C102" s="17">
        <f t="shared" si="15"/>
        <v>114</v>
      </c>
      <c r="D102" s="16">
        <f>VLOOKUP(C102,'DATA - Muži'!$B$7:$K$115,5)</f>
        <v>1</v>
      </c>
      <c r="E102" s="16">
        <f>VLOOKUP(C102,'DATA - ženy'!$B$7:$K$115,5)</f>
        <v>1</v>
      </c>
      <c r="F102" s="16">
        <f t="shared" si="10"/>
        <v>1</v>
      </c>
      <c r="G102" s="30">
        <f t="shared" si="16"/>
        <v>0</v>
      </c>
      <c r="H102" s="30">
        <f t="shared" si="11"/>
        <v>0.5005039</v>
      </c>
      <c r="I102">
        <f>IF($C102&lt;'Sullivan 2011'!$C$4,'Sullivan 2011'!$D$3,IF($C102&lt;'Sullivan 2011'!$C$5,'Sullivan 2011'!$D$4,IF($C102&lt;'Sullivan 2011'!$C$6,'Sullivan 2011'!$D$5,IF($C102&lt;'Sullivan 2011'!$C$7,'Sullivan 2011'!$D$6,IF($C102&lt;'Sullivan 2011'!$C$8,'Sullivan 2011'!$D$7,IF($C102&lt;'Sullivan 2011'!$C$9,'Sullivan 2011'!$D$8,IF($C102&lt;'Sullivan 2011'!$D$10,'Sullivan 2011'!$D$9,'Sullivan 2011'!$D$10)))))))</f>
        <v>0.65700000000000003</v>
      </c>
      <c r="J102" s="30">
        <f t="shared" si="12"/>
        <v>0</v>
      </c>
      <c r="K102" s="30">
        <f t="shared" si="13"/>
        <v>0</v>
      </c>
      <c r="L102" s="37">
        <f t="shared" si="14"/>
        <v>0</v>
      </c>
    </row>
    <row r="103" spans="2:12" x14ac:dyDescent="0.25">
      <c r="B103">
        <v>85</v>
      </c>
      <c r="C103" s="17">
        <f t="shared" si="15"/>
        <v>115</v>
      </c>
      <c r="D103" s="16">
        <f>VLOOKUP(C103,'DATA - Muži'!$B$7:$K$115,5)</f>
        <v>1</v>
      </c>
      <c r="E103" s="16">
        <f>VLOOKUP(C103,'DATA - ženy'!$B$7:$K$115,5)</f>
        <v>1</v>
      </c>
      <c r="F103" s="16">
        <f t="shared" si="10"/>
        <v>1</v>
      </c>
      <c r="G103" s="30">
        <f t="shared" si="16"/>
        <v>0</v>
      </c>
      <c r="H103" s="30">
        <f t="shared" si="11"/>
        <v>0.49264239999999998</v>
      </c>
      <c r="I103">
        <f>IF($C103&lt;'Sullivan 2011'!$C$4,'Sullivan 2011'!$D$3,IF($C103&lt;'Sullivan 2011'!$C$5,'Sullivan 2011'!$D$4,IF($C103&lt;'Sullivan 2011'!$C$6,'Sullivan 2011'!$D$5,IF($C103&lt;'Sullivan 2011'!$C$7,'Sullivan 2011'!$D$6,IF($C103&lt;'Sullivan 2011'!$C$8,'Sullivan 2011'!$D$7,IF($C103&lt;'Sullivan 2011'!$C$9,'Sullivan 2011'!$D$8,IF($C103&lt;'Sullivan 2011'!$D$10,'Sullivan 2011'!$D$9,'Sullivan 2011'!$D$10)))))))</f>
        <v>0.65700000000000003</v>
      </c>
      <c r="J103" s="30">
        <f t="shared" si="12"/>
        <v>0</v>
      </c>
      <c r="K103" s="30">
        <f t="shared" si="13"/>
        <v>0</v>
      </c>
      <c r="L103" s="37">
        <f t="shared" si="14"/>
        <v>0</v>
      </c>
    </row>
    <row r="104" spans="2:12" x14ac:dyDescent="0.25">
      <c r="B104">
        <v>86</v>
      </c>
      <c r="C104" s="17">
        <f t="shared" si="15"/>
        <v>116</v>
      </c>
      <c r="D104" s="16">
        <f>VLOOKUP(C104,'DATA - Muži'!$B$7:$K$115,5)</f>
        <v>1</v>
      </c>
      <c r="E104" s="16">
        <f>VLOOKUP(C104,'DATA - ženy'!$B$7:$K$115,5)</f>
        <v>1</v>
      </c>
      <c r="F104" s="16">
        <f t="shared" si="10"/>
        <v>1</v>
      </c>
      <c r="G104" s="30">
        <f t="shared" si="16"/>
        <v>0</v>
      </c>
      <c r="H104" s="30">
        <f t="shared" si="11"/>
        <v>0.48471450000000005</v>
      </c>
      <c r="I104">
        <f>IF($C104&lt;'Sullivan 2011'!$C$4,'Sullivan 2011'!$D$3,IF($C104&lt;'Sullivan 2011'!$C$5,'Sullivan 2011'!$D$4,IF($C104&lt;'Sullivan 2011'!$C$6,'Sullivan 2011'!$D$5,IF($C104&lt;'Sullivan 2011'!$C$7,'Sullivan 2011'!$D$6,IF($C104&lt;'Sullivan 2011'!$C$8,'Sullivan 2011'!$D$7,IF($C104&lt;'Sullivan 2011'!$C$9,'Sullivan 2011'!$D$8,IF($C104&lt;'Sullivan 2011'!$D$10,'Sullivan 2011'!$D$9,'Sullivan 2011'!$D$10)))))))</f>
        <v>0.65700000000000003</v>
      </c>
      <c r="J104" s="30">
        <f t="shared" si="12"/>
        <v>0</v>
      </c>
      <c r="K104" s="30">
        <f t="shared" si="13"/>
        <v>0</v>
      </c>
      <c r="L104" s="37">
        <f t="shared" si="14"/>
        <v>0</v>
      </c>
    </row>
    <row r="105" spans="2:12" x14ac:dyDescent="0.25">
      <c r="B105">
        <v>87</v>
      </c>
      <c r="C105" s="17">
        <f t="shared" si="15"/>
        <v>117</v>
      </c>
      <c r="D105" s="16">
        <f>VLOOKUP(C105,'DATA - Muži'!$B$7:$K$115,5)</f>
        <v>1</v>
      </c>
      <c r="E105" s="16">
        <f>VLOOKUP(C105,'DATA - ženy'!$B$7:$K$115,5)</f>
        <v>1</v>
      </c>
      <c r="F105" s="16">
        <f t="shared" si="10"/>
        <v>1</v>
      </c>
      <c r="G105" s="30">
        <f t="shared" si="16"/>
        <v>0</v>
      </c>
      <c r="H105" s="30">
        <f t="shared" si="11"/>
        <v>0.47672019999999998</v>
      </c>
      <c r="I105">
        <f>IF($C105&lt;'Sullivan 2011'!$C$4,'Sullivan 2011'!$D$3,IF($C105&lt;'Sullivan 2011'!$C$5,'Sullivan 2011'!$D$4,IF($C105&lt;'Sullivan 2011'!$C$6,'Sullivan 2011'!$D$5,IF($C105&lt;'Sullivan 2011'!$C$7,'Sullivan 2011'!$D$6,IF($C105&lt;'Sullivan 2011'!$C$8,'Sullivan 2011'!$D$7,IF($C105&lt;'Sullivan 2011'!$C$9,'Sullivan 2011'!$D$8,IF($C105&lt;'Sullivan 2011'!$D$10,'Sullivan 2011'!$D$9,'Sullivan 2011'!$D$10)))))))</f>
        <v>0.65700000000000003</v>
      </c>
      <c r="J105" s="30">
        <f t="shared" si="12"/>
        <v>0</v>
      </c>
      <c r="K105" s="30">
        <f t="shared" si="13"/>
        <v>0</v>
      </c>
      <c r="L105" s="37">
        <f t="shared" si="14"/>
        <v>0</v>
      </c>
    </row>
    <row r="106" spans="2:12" x14ac:dyDescent="0.25">
      <c r="B106">
        <v>88</v>
      </c>
      <c r="C106" s="17">
        <f t="shared" si="15"/>
        <v>118</v>
      </c>
      <c r="D106" s="16">
        <f>VLOOKUP(C106,'DATA - Muži'!$B$7:$K$115,5)</f>
        <v>1</v>
      </c>
      <c r="E106" s="16">
        <f>VLOOKUP(C106,'DATA - ženy'!$B$7:$K$115,5)</f>
        <v>1</v>
      </c>
      <c r="F106" s="16">
        <f t="shared" si="10"/>
        <v>1</v>
      </c>
      <c r="G106" s="30">
        <f t="shared" si="16"/>
        <v>0</v>
      </c>
      <c r="H106" s="30">
        <f t="shared" si="11"/>
        <v>0.46865950000000006</v>
      </c>
      <c r="I106">
        <f>IF($C106&lt;'Sullivan 2011'!$C$4,'Sullivan 2011'!$D$3,IF($C106&lt;'Sullivan 2011'!$C$5,'Sullivan 2011'!$D$4,IF($C106&lt;'Sullivan 2011'!$C$6,'Sullivan 2011'!$D$5,IF($C106&lt;'Sullivan 2011'!$C$7,'Sullivan 2011'!$D$6,IF($C106&lt;'Sullivan 2011'!$C$8,'Sullivan 2011'!$D$7,IF($C106&lt;'Sullivan 2011'!$C$9,'Sullivan 2011'!$D$8,IF($C106&lt;'Sullivan 2011'!$D$10,'Sullivan 2011'!$D$9,'Sullivan 2011'!$D$10)))))))</f>
        <v>0.65700000000000003</v>
      </c>
      <c r="J106" s="30">
        <f t="shared" si="12"/>
        <v>0</v>
      </c>
      <c r="K106" s="30">
        <f t="shared" si="13"/>
        <v>0</v>
      </c>
      <c r="L106" s="37">
        <f t="shared" si="14"/>
        <v>0</v>
      </c>
    </row>
    <row r="107" spans="2:12" x14ac:dyDescent="0.25">
      <c r="B107">
        <v>89</v>
      </c>
      <c r="C107" s="17">
        <f t="shared" si="15"/>
        <v>119</v>
      </c>
      <c r="D107" s="16">
        <f>VLOOKUP(C107,'DATA - Muži'!$B$7:$K$115,5)</f>
        <v>1</v>
      </c>
      <c r="E107" s="16">
        <f>VLOOKUP(C107,'DATA - ženy'!$B$7:$K$115,5)</f>
        <v>1</v>
      </c>
      <c r="F107" s="16">
        <f t="shared" si="10"/>
        <v>1</v>
      </c>
      <c r="G107" s="30">
        <f t="shared" si="16"/>
        <v>0</v>
      </c>
      <c r="H107" s="30">
        <f t="shared" si="11"/>
        <v>0.46053240000000001</v>
      </c>
      <c r="I107">
        <f>IF($C107&lt;'Sullivan 2011'!$C$4,'Sullivan 2011'!$D$3,IF($C107&lt;'Sullivan 2011'!$C$5,'Sullivan 2011'!$D$4,IF($C107&lt;'Sullivan 2011'!$C$6,'Sullivan 2011'!$D$5,IF($C107&lt;'Sullivan 2011'!$C$7,'Sullivan 2011'!$D$6,IF($C107&lt;'Sullivan 2011'!$C$8,'Sullivan 2011'!$D$7,IF($C107&lt;'Sullivan 2011'!$C$9,'Sullivan 2011'!$D$8,IF($C107&lt;'Sullivan 2011'!$D$10,'Sullivan 2011'!$D$9,'Sullivan 2011'!$D$10)))))))</f>
        <v>0.65700000000000003</v>
      </c>
      <c r="J107" s="30">
        <f t="shared" si="12"/>
        <v>0</v>
      </c>
      <c r="K107" s="30">
        <f t="shared" si="13"/>
        <v>0</v>
      </c>
      <c r="L107" s="37">
        <f t="shared" si="14"/>
        <v>0</v>
      </c>
    </row>
    <row r="108" spans="2:12" x14ac:dyDescent="0.25">
      <c r="B108">
        <v>90</v>
      </c>
      <c r="C108" s="17">
        <f t="shared" si="15"/>
        <v>120</v>
      </c>
      <c r="D108" s="16">
        <f>VLOOKUP(C108,'DATA - Muži'!$B$7:$K$115,5)</f>
        <v>1</v>
      </c>
      <c r="E108" s="16">
        <f>VLOOKUP(C108,'DATA - ženy'!$B$7:$K$115,5)</f>
        <v>1</v>
      </c>
      <c r="F108" s="16">
        <f t="shared" si="10"/>
        <v>1</v>
      </c>
      <c r="G108" s="30">
        <f t="shared" si="16"/>
        <v>0</v>
      </c>
      <c r="H108" s="30">
        <f t="shared" si="11"/>
        <v>0.45233890000000004</v>
      </c>
      <c r="I108">
        <f>IF($C108&lt;'Sullivan 2011'!$C$4,'Sullivan 2011'!$D$3,IF($C108&lt;'Sullivan 2011'!$C$5,'Sullivan 2011'!$D$4,IF($C108&lt;'Sullivan 2011'!$C$6,'Sullivan 2011'!$D$5,IF($C108&lt;'Sullivan 2011'!$C$7,'Sullivan 2011'!$D$6,IF($C108&lt;'Sullivan 2011'!$C$8,'Sullivan 2011'!$D$7,IF($C108&lt;'Sullivan 2011'!$C$9,'Sullivan 2011'!$D$8,IF($C108&lt;'Sullivan 2011'!$D$10,'Sullivan 2011'!$D$9,'Sullivan 2011'!$D$10)))))))</f>
        <v>0.65700000000000003</v>
      </c>
      <c r="J108" s="30">
        <f t="shared" si="12"/>
        <v>0</v>
      </c>
      <c r="K108" s="30">
        <f t="shared" si="13"/>
        <v>0</v>
      </c>
      <c r="L108" s="37">
        <f t="shared" si="14"/>
        <v>0</v>
      </c>
    </row>
    <row r="109" spans="2:12" x14ac:dyDescent="0.25">
      <c r="B109">
        <v>91</v>
      </c>
      <c r="C109" s="17">
        <f t="shared" si="15"/>
        <v>121</v>
      </c>
      <c r="D109" s="16">
        <f>VLOOKUP(C109,'DATA - Muži'!$B$7:$K$115,5)</f>
        <v>1</v>
      </c>
      <c r="E109" s="16">
        <f>VLOOKUP(C109,'DATA - ženy'!$B$7:$K$115,5)</f>
        <v>1</v>
      </c>
      <c r="F109" s="16">
        <f t="shared" si="10"/>
        <v>1</v>
      </c>
      <c r="G109" s="30">
        <f t="shared" si="16"/>
        <v>0</v>
      </c>
      <c r="H109" s="30">
        <f t="shared" si="11"/>
        <v>0.444079</v>
      </c>
      <c r="I109">
        <f>IF($C109&lt;'Sullivan 2011'!$C$4,'Sullivan 2011'!$D$3,IF($C109&lt;'Sullivan 2011'!$C$5,'Sullivan 2011'!$D$4,IF($C109&lt;'Sullivan 2011'!$C$6,'Sullivan 2011'!$D$5,IF($C109&lt;'Sullivan 2011'!$C$7,'Sullivan 2011'!$D$6,IF($C109&lt;'Sullivan 2011'!$C$8,'Sullivan 2011'!$D$7,IF($C109&lt;'Sullivan 2011'!$C$9,'Sullivan 2011'!$D$8,IF($C109&lt;'Sullivan 2011'!$D$10,'Sullivan 2011'!$D$9,'Sullivan 2011'!$D$10)))))))</f>
        <v>0.65700000000000003</v>
      </c>
      <c r="J109" s="30">
        <f t="shared" si="12"/>
        <v>0</v>
      </c>
      <c r="K109" s="30">
        <f t="shared" si="13"/>
        <v>0</v>
      </c>
      <c r="L109" s="37">
        <f t="shared" si="14"/>
        <v>0</v>
      </c>
    </row>
    <row r="110" spans="2:12" x14ac:dyDescent="0.25">
      <c r="B110">
        <v>92</v>
      </c>
      <c r="C110" s="17">
        <f t="shared" si="15"/>
        <v>122</v>
      </c>
      <c r="D110" s="16">
        <f>VLOOKUP(C110,'DATA - Muži'!$B$7:$K$115,5)</f>
        <v>1</v>
      </c>
      <c r="E110" s="16">
        <f>VLOOKUP(C110,'DATA - ženy'!$B$7:$K$115,5)</f>
        <v>1</v>
      </c>
      <c r="F110" s="16">
        <f t="shared" si="10"/>
        <v>1</v>
      </c>
      <c r="G110" s="30">
        <f t="shared" si="16"/>
        <v>0</v>
      </c>
      <c r="H110" s="30">
        <f t="shared" si="11"/>
        <v>0.43575270000000005</v>
      </c>
      <c r="I110">
        <f>IF($C110&lt;'Sullivan 2011'!$C$4,'Sullivan 2011'!$D$3,IF($C110&lt;'Sullivan 2011'!$C$5,'Sullivan 2011'!$D$4,IF($C110&lt;'Sullivan 2011'!$C$6,'Sullivan 2011'!$D$5,IF($C110&lt;'Sullivan 2011'!$C$7,'Sullivan 2011'!$D$6,IF($C110&lt;'Sullivan 2011'!$C$8,'Sullivan 2011'!$D$7,IF($C110&lt;'Sullivan 2011'!$C$9,'Sullivan 2011'!$D$8,IF($C110&lt;'Sullivan 2011'!$D$10,'Sullivan 2011'!$D$9,'Sullivan 2011'!$D$10)))))))</f>
        <v>0.65700000000000003</v>
      </c>
      <c r="J110" s="30">
        <f t="shared" si="12"/>
        <v>0</v>
      </c>
      <c r="K110" s="30">
        <f t="shared" si="13"/>
        <v>0</v>
      </c>
      <c r="L110" s="37">
        <f t="shared" si="14"/>
        <v>0</v>
      </c>
    </row>
    <row r="111" spans="2:12" x14ac:dyDescent="0.25">
      <c r="B111">
        <v>93</v>
      </c>
      <c r="C111" s="17">
        <f t="shared" si="15"/>
        <v>123</v>
      </c>
      <c r="D111" s="16">
        <f>VLOOKUP(C111,'DATA - Muži'!$B$7:$K$115,5)</f>
        <v>1</v>
      </c>
      <c r="E111" s="16">
        <f>VLOOKUP(C111,'DATA - ženy'!$B$7:$K$115,5)</f>
        <v>1</v>
      </c>
      <c r="F111" s="16">
        <f t="shared" si="10"/>
        <v>1</v>
      </c>
      <c r="G111" s="30">
        <f t="shared" si="16"/>
        <v>0</v>
      </c>
      <c r="H111" s="30">
        <f t="shared" si="11"/>
        <v>0.42735999999999996</v>
      </c>
      <c r="I111">
        <f>IF($C111&lt;'Sullivan 2011'!$C$4,'Sullivan 2011'!$D$3,IF($C111&lt;'Sullivan 2011'!$C$5,'Sullivan 2011'!$D$4,IF($C111&lt;'Sullivan 2011'!$C$6,'Sullivan 2011'!$D$5,IF($C111&lt;'Sullivan 2011'!$C$7,'Sullivan 2011'!$D$6,IF($C111&lt;'Sullivan 2011'!$C$8,'Sullivan 2011'!$D$7,IF($C111&lt;'Sullivan 2011'!$C$9,'Sullivan 2011'!$D$8,IF($C111&lt;'Sullivan 2011'!$D$10,'Sullivan 2011'!$D$9,'Sullivan 2011'!$D$10)))))))</f>
        <v>0.65700000000000003</v>
      </c>
      <c r="J111" s="30">
        <f t="shared" si="12"/>
        <v>0</v>
      </c>
      <c r="K111" s="30">
        <f t="shared" si="13"/>
        <v>0</v>
      </c>
      <c r="L111" s="37">
        <f t="shared" si="14"/>
        <v>0</v>
      </c>
    </row>
    <row r="112" spans="2:12" x14ac:dyDescent="0.25">
      <c r="B112">
        <v>94</v>
      </c>
      <c r="C112" s="17">
        <f t="shared" si="15"/>
        <v>124</v>
      </c>
      <c r="D112" s="16">
        <f>VLOOKUP(C112,'DATA - Muži'!$B$7:$K$115,5)</f>
        <v>1</v>
      </c>
      <c r="E112" s="16">
        <f>VLOOKUP(C112,'DATA - ženy'!$B$7:$K$115,5)</f>
        <v>1</v>
      </c>
      <c r="F112" s="16">
        <f t="shared" si="10"/>
        <v>1</v>
      </c>
      <c r="G112" s="30">
        <f t="shared" si="16"/>
        <v>0</v>
      </c>
      <c r="H112" s="30">
        <f t="shared" si="11"/>
        <v>0.41890090000000002</v>
      </c>
      <c r="I112">
        <f>IF($C112&lt;'Sullivan 2011'!$C$4,'Sullivan 2011'!$D$3,IF($C112&lt;'Sullivan 2011'!$C$5,'Sullivan 2011'!$D$4,IF($C112&lt;'Sullivan 2011'!$C$6,'Sullivan 2011'!$D$5,IF($C112&lt;'Sullivan 2011'!$C$7,'Sullivan 2011'!$D$6,IF($C112&lt;'Sullivan 2011'!$C$8,'Sullivan 2011'!$D$7,IF($C112&lt;'Sullivan 2011'!$C$9,'Sullivan 2011'!$D$8,IF($C112&lt;'Sullivan 2011'!$D$10,'Sullivan 2011'!$D$9,'Sullivan 2011'!$D$10)))))))</f>
        <v>0.65700000000000003</v>
      </c>
      <c r="J112" s="30">
        <f t="shared" si="12"/>
        <v>0</v>
      </c>
      <c r="K112" s="30">
        <f t="shared" si="13"/>
        <v>0</v>
      </c>
      <c r="L112" s="37">
        <f t="shared" si="14"/>
        <v>0</v>
      </c>
    </row>
    <row r="113" spans="2:12" x14ac:dyDescent="0.25">
      <c r="B113">
        <v>95</v>
      </c>
      <c r="C113" s="17">
        <f t="shared" si="15"/>
        <v>125</v>
      </c>
      <c r="D113" s="16">
        <f>VLOOKUP(C113,'DATA - Muži'!$B$7:$K$115,5)</f>
        <v>1</v>
      </c>
      <c r="E113" s="16">
        <f>VLOOKUP(C113,'DATA - ženy'!$B$7:$K$115,5)</f>
        <v>1</v>
      </c>
      <c r="F113" s="16">
        <f t="shared" si="10"/>
        <v>1</v>
      </c>
      <c r="G113" s="30">
        <f t="shared" si="16"/>
        <v>0</v>
      </c>
      <c r="H113" s="30">
        <f t="shared" si="11"/>
        <v>0.41037539999999995</v>
      </c>
      <c r="I113">
        <f>IF($C113&lt;'Sullivan 2011'!$C$4,'Sullivan 2011'!$D$3,IF($C113&lt;'Sullivan 2011'!$C$5,'Sullivan 2011'!$D$4,IF($C113&lt;'Sullivan 2011'!$C$6,'Sullivan 2011'!$D$5,IF($C113&lt;'Sullivan 2011'!$C$7,'Sullivan 2011'!$D$6,IF($C113&lt;'Sullivan 2011'!$C$8,'Sullivan 2011'!$D$7,IF($C113&lt;'Sullivan 2011'!$C$9,'Sullivan 2011'!$D$8,IF($C113&lt;'Sullivan 2011'!$D$10,'Sullivan 2011'!$D$9,'Sullivan 2011'!$D$10)))))))</f>
        <v>0.65700000000000003</v>
      </c>
      <c r="J113" s="30">
        <f t="shared" si="12"/>
        <v>0</v>
      </c>
      <c r="K113" s="30">
        <f t="shared" si="13"/>
        <v>0</v>
      </c>
      <c r="L113" s="37">
        <f t="shared" si="14"/>
        <v>0</v>
      </c>
    </row>
    <row r="114" spans="2:12" x14ac:dyDescent="0.25">
      <c r="B114">
        <v>96</v>
      </c>
      <c r="C114" s="17">
        <f t="shared" si="15"/>
        <v>126</v>
      </c>
      <c r="D114" s="16">
        <f>VLOOKUP(C114,'DATA - Muži'!$B$7:$K$115,5)</f>
        <v>1</v>
      </c>
      <c r="E114" s="16">
        <f>VLOOKUP(C114,'DATA - ženy'!$B$7:$K$115,5)</f>
        <v>1</v>
      </c>
      <c r="F114" s="16">
        <f t="shared" ref="F114:F123" si="17">D114*$D$3+E114*(1-$D$3)</f>
        <v>1</v>
      </c>
      <c r="G114" s="30">
        <f t="shared" si="16"/>
        <v>0</v>
      </c>
      <c r="H114" s="30">
        <f t="shared" ref="H114:H123" si="18">0.9508566+(0.0212126*$D$3)-(0.0002587*C114)-(0.0000332*(C114^2))</f>
        <v>0.40178350000000007</v>
      </c>
      <c r="I114">
        <f>IF($C114&lt;'Sullivan 2011'!$C$4,'Sullivan 2011'!$D$3,IF($C114&lt;'Sullivan 2011'!$C$5,'Sullivan 2011'!$D$4,IF($C114&lt;'Sullivan 2011'!$C$6,'Sullivan 2011'!$D$5,IF($C114&lt;'Sullivan 2011'!$C$7,'Sullivan 2011'!$D$6,IF($C114&lt;'Sullivan 2011'!$C$8,'Sullivan 2011'!$D$7,IF($C114&lt;'Sullivan 2011'!$C$9,'Sullivan 2011'!$D$8,IF($C114&lt;'Sullivan 2011'!$D$10,'Sullivan 2011'!$D$9,'Sullivan 2011'!$D$10)))))))</f>
        <v>0.65700000000000003</v>
      </c>
      <c r="J114" s="30">
        <f t="shared" ref="J114:J123" si="19">G114*IF($D$7="Ara et Brazier 2010",H114,I114)</f>
        <v>0</v>
      </c>
      <c r="K114" s="30">
        <f t="shared" si="13"/>
        <v>0</v>
      </c>
      <c r="L114" s="37">
        <f t="shared" si="14"/>
        <v>0</v>
      </c>
    </row>
    <row r="115" spans="2:12" x14ac:dyDescent="0.25">
      <c r="B115">
        <v>97</v>
      </c>
      <c r="C115" s="17">
        <f t="shared" si="15"/>
        <v>127</v>
      </c>
      <c r="D115" s="16">
        <f>VLOOKUP(C115,'DATA - Muži'!$B$7:$K$115,5)</f>
        <v>1</v>
      </c>
      <c r="E115" s="16">
        <f>VLOOKUP(C115,'DATA - ženy'!$B$7:$K$115,5)</f>
        <v>1</v>
      </c>
      <c r="F115" s="16">
        <f t="shared" si="17"/>
        <v>1</v>
      </c>
      <c r="G115" s="30">
        <f t="shared" si="16"/>
        <v>0</v>
      </c>
      <c r="H115" s="30">
        <f t="shared" si="18"/>
        <v>0.39312519999999995</v>
      </c>
      <c r="I115">
        <f>IF($C115&lt;'Sullivan 2011'!$C$4,'Sullivan 2011'!$D$3,IF($C115&lt;'Sullivan 2011'!$C$5,'Sullivan 2011'!$D$4,IF($C115&lt;'Sullivan 2011'!$C$6,'Sullivan 2011'!$D$5,IF($C115&lt;'Sullivan 2011'!$C$7,'Sullivan 2011'!$D$6,IF($C115&lt;'Sullivan 2011'!$C$8,'Sullivan 2011'!$D$7,IF($C115&lt;'Sullivan 2011'!$C$9,'Sullivan 2011'!$D$8,IF($C115&lt;'Sullivan 2011'!$D$10,'Sullivan 2011'!$D$9,'Sullivan 2011'!$D$10)))))))</f>
        <v>0.65700000000000003</v>
      </c>
      <c r="J115" s="30">
        <f t="shared" si="19"/>
        <v>0</v>
      </c>
      <c r="K115" s="30">
        <f t="shared" si="13"/>
        <v>0</v>
      </c>
      <c r="L115" s="37">
        <f t="shared" si="14"/>
        <v>0</v>
      </c>
    </row>
    <row r="116" spans="2:12" x14ac:dyDescent="0.25">
      <c r="B116">
        <v>98</v>
      </c>
      <c r="C116" s="17">
        <f t="shared" si="15"/>
        <v>128</v>
      </c>
      <c r="D116" s="16">
        <f>VLOOKUP(C116,'DATA - Muži'!$B$7:$K$115,5)</f>
        <v>1</v>
      </c>
      <c r="E116" s="16">
        <f>VLOOKUP(C116,'DATA - ženy'!$B$7:$K$115,5)</f>
        <v>1</v>
      </c>
      <c r="F116" s="16">
        <f t="shared" si="17"/>
        <v>1</v>
      </c>
      <c r="G116" s="30">
        <f t="shared" si="16"/>
        <v>0</v>
      </c>
      <c r="H116" s="30">
        <f t="shared" si="18"/>
        <v>0.38440050000000003</v>
      </c>
      <c r="I116">
        <f>IF($C116&lt;'Sullivan 2011'!$C$4,'Sullivan 2011'!$D$3,IF($C116&lt;'Sullivan 2011'!$C$5,'Sullivan 2011'!$D$4,IF($C116&lt;'Sullivan 2011'!$C$6,'Sullivan 2011'!$D$5,IF($C116&lt;'Sullivan 2011'!$C$7,'Sullivan 2011'!$D$6,IF($C116&lt;'Sullivan 2011'!$C$8,'Sullivan 2011'!$D$7,IF($C116&lt;'Sullivan 2011'!$C$9,'Sullivan 2011'!$D$8,IF($C116&lt;'Sullivan 2011'!$D$10,'Sullivan 2011'!$D$9,'Sullivan 2011'!$D$10)))))))</f>
        <v>0.65700000000000003</v>
      </c>
      <c r="J116" s="30">
        <f t="shared" si="19"/>
        <v>0</v>
      </c>
      <c r="K116" s="30">
        <f t="shared" si="13"/>
        <v>0</v>
      </c>
      <c r="L116" s="37">
        <f t="shared" si="14"/>
        <v>0</v>
      </c>
    </row>
    <row r="117" spans="2:12" x14ac:dyDescent="0.25">
      <c r="B117">
        <v>99</v>
      </c>
      <c r="C117" s="17">
        <f t="shared" si="15"/>
        <v>129</v>
      </c>
      <c r="D117" s="16">
        <f>VLOOKUP(C117,'DATA - Muži'!$B$7:$K$115,5)</f>
        <v>1</v>
      </c>
      <c r="E117" s="16">
        <f>VLOOKUP(C117,'DATA - ženy'!$B$7:$K$115,5)</f>
        <v>1</v>
      </c>
      <c r="F117" s="16">
        <f t="shared" si="17"/>
        <v>1</v>
      </c>
      <c r="G117" s="30">
        <f t="shared" si="16"/>
        <v>0</v>
      </c>
      <c r="H117" s="30">
        <f t="shared" si="18"/>
        <v>0.37560939999999998</v>
      </c>
      <c r="I117">
        <f>IF($C117&lt;'Sullivan 2011'!$C$4,'Sullivan 2011'!$D$3,IF($C117&lt;'Sullivan 2011'!$C$5,'Sullivan 2011'!$D$4,IF($C117&lt;'Sullivan 2011'!$C$6,'Sullivan 2011'!$D$5,IF($C117&lt;'Sullivan 2011'!$C$7,'Sullivan 2011'!$D$6,IF($C117&lt;'Sullivan 2011'!$C$8,'Sullivan 2011'!$D$7,IF($C117&lt;'Sullivan 2011'!$C$9,'Sullivan 2011'!$D$8,IF($C117&lt;'Sullivan 2011'!$D$10,'Sullivan 2011'!$D$9,'Sullivan 2011'!$D$10)))))))</f>
        <v>0.65700000000000003</v>
      </c>
      <c r="J117" s="30">
        <f t="shared" si="19"/>
        <v>0</v>
      </c>
      <c r="K117" s="30">
        <f t="shared" si="13"/>
        <v>0</v>
      </c>
      <c r="L117" s="37">
        <f t="shared" si="14"/>
        <v>0</v>
      </c>
    </row>
    <row r="118" spans="2:12" x14ac:dyDescent="0.25">
      <c r="B118">
        <v>100</v>
      </c>
      <c r="C118" s="17">
        <f t="shared" si="15"/>
        <v>130</v>
      </c>
      <c r="D118" s="16">
        <f>VLOOKUP(C118,'DATA - Muži'!$B$7:$K$115,5)</f>
        <v>1</v>
      </c>
      <c r="E118" s="16">
        <f>VLOOKUP(C118,'DATA - ženy'!$B$7:$K$115,5)</f>
        <v>1</v>
      </c>
      <c r="F118" s="16">
        <f t="shared" si="17"/>
        <v>1</v>
      </c>
      <c r="G118" s="30">
        <f t="shared" si="16"/>
        <v>0</v>
      </c>
      <c r="H118" s="30">
        <f t="shared" si="18"/>
        <v>0.36675190000000002</v>
      </c>
      <c r="I118">
        <f>IF($C118&lt;'Sullivan 2011'!$C$4,'Sullivan 2011'!$D$3,IF($C118&lt;'Sullivan 2011'!$C$5,'Sullivan 2011'!$D$4,IF($C118&lt;'Sullivan 2011'!$C$6,'Sullivan 2011'!$D$5,IF($C118&lt;'Sullivan 2011'!$C$7,'Sullivan 2011'!$D$6,IF($C118&lt;'Sullivan 2011'!$C$8,'Sullivan 2011'!$D$7,IF($C118&lt;'Sullivan 2011'!$C$9,'Sullivan 2011'!$D$8,IF($C118&lt;'Sullivan 2011'!$D$10,'Sullivan 2011'!$D$9,'Sullivan 2011'!$D$10)))))))</f>
        <v>0.65700000000000003</v>
      </c>
      <c r="J118" s="30">
        <f t="shared" si="19"/>
        <v>0</v>
      </c>
      <c r="K118" s="30">
        <f t="shared" si="13"/>
        <v>0</v>
      </c>
      <c r="L118" s="37">
        <f t="shared" si="14"/>
        <v>0</v>
      </c>
    </row>
    <row r="119" spans="2:12" x14ac:dyDescent="0.25">
      <c r="B119">
        <v>101</v>
      </c>
      <c r="C119" s="17">
        <f t="shared" si="15"/>
        <v>131</v>
      </c>
      <c r="D119" s="16">
        <f>VLOOKUP(C119,'DATA - Muži'!$B$7:$K$115,5)</f>
        <v>1</v>
      </c>
      <c r="E119" s="16">
        <f>VLOOKUP(C119,'DATA - ženy'!$B$7:$K$115,5)</f>
        <v>1</v>
      </c>
      <c r="F119" s="16">
        <f t="shared" si="17"/>
        <v>1</v>
      </c>
      <c r="G119" s="30">
        <f t="shared" si="16"/>
        <v>0</v>
      </c>
      <c r="H119" s="30">
        <f t="shared" si="18"/>
        <v>0.35782799999999992</v>
      </c>
      <c r="I119">
        <f>IF($C119&lt;'Sullivan 2011'!$C$4,'Sullivan 2011'!$D$3,IF($C119&lt;'Sullivan 2011'!$C$5,'Sullivan 2011'!$D$4,IF($C119&lt;'Sullivan 2011'!$C$6,'Sullivan 2011'!$D$5,IF($C119&lt;'Sullivan 2011'!$C$7,'Sullivan 2011'!$D$6,IF($C119&lt;'Sullivan 2011'!$C$8,'Sullivan 2011'!$D$7,IF($C119&lt;'Sullivan 2011'!$C$9,'Sullivan 2011'!$D$8,IF($C119&lt;'Sullivan 2011'!$D$10,'Sullivan 2011'!$D$9,'Sullivan 2011'!$D$10)))))))</f>
        <v>0.65700000000000003</v>
      </c>
      <c r="J119" s="30">
        <f t="shared" si="19"/>
        <v>0</v>
      </c>
      <c r="K119" s="30">
        <f t="shared" si="13"/>
        <v>0</v>
      </c>
      <c r="L119" s="37">
        <f t="shared" si="14"/>
        <v>0</v>
      </c>
    </row>
    <row r="120" spans="2:12" x14ac:dyDescent="0.25">
      <c r="B120">
        <v>102</v>
      </c>
      <c r="C120" s="17">
        <f t="shared" si="15"/>
        <v>132</v>
      </c>
      <c r="D120" s="16">
        <f>VLOOKUP(C120,'DATA - Muži'!$B$7:$K$115,5)</f>
        <v>1</v>
      </c>
      <c r="E120" s="16">
        <f>VLOOKUP(C120,'DATA - ženy'!$B$7:$K$115,5)</f>
        <v>1</v>
      </c>
      <c r="F120" s="16">
        <f t="shared" si="17"/>
        <v>1</v>
      </c>
      <c r="G120" s="30">
        <f>G119*(1-F120)</f>
        <v>0</v>
      </c>
      <c r="H120" s="30">
        <f t="shared" si="18"/>
        <v>0.34883770000000003</v>
      </c>
      <c r="I120">
        <f>IF($C120&lt;'Sullivan 2011'!$C$4,'Sullivan 2011'!$D$3,IF($C120&lt;'Sullivan 2011'!$C$5,'Sullivan 2011'!$D$4,IF($C120&lt;'Sullivan 2011'!$C$6,'Sullivan 2011'!$D$5,IF($C120&lt;'Sullivan 2011'!$C$7,'Sullivan 2011'!$D$6,IF($C120&lt;'Sullivan 2011'!$C$8,'Sullivan 2011'!$D$7,IF($C120&lt;'Sullivan 2011'!$C$9,'Sullivan 2011'!$D$8,IF($C120&lt;'Sullivan 2011'!$D$10,'Sullivan 2011'!$D$9,'Sullivan 2011'!$D$10)))))))</f>
        <v>0.65700000000000003</v>
      </c>
      <c r="J120" s="30">
        <f t="shared" si="19"/>
        <v>0</v>
      </c>
      <c r="K120" s="30">
        <f t="shared" si="13"/>
        <v>0</v>
      </c>
      <c r="L120" s="37">
        <f t="shared" si="14"/>
        <v>0</v>
      </c>
    </row>
    <row r="121" spans="2:12" x14ac:dyDescent="0.25">
      <c r="B121">
        <v>103</v>
      </c>
      <c r="C121" s="17">
        <f t="shared" si="15"/>
        <v>133</v>
      </c>
      <c r="D121" s="16">
        <f>VLOOKUP(C121,'DATA - Muži'!$B$7:$K$115,5)</f>
        <v>1</v>
      </c>
      <c r="E121" s="16">
        <f>VLOOKUP(C121,'DATA - ženy'!$B$7:$K$115,5)</f>
        <v>1</v>
      </c>
      <c r="F121" s="16">
        <f t="shared" si="17"/>
        <v>1</v>
      </c>
      <c r="G121" s="30">
        <f t="shared" si="16"/>
        <v>0</v>
      </c>
      <c r="H121" s="30">
        <f t="shared" si="18"/>
        <v>0.339781</v>
      </c>
      <c r="I121">
        <f>IF($C121&lt;'Sullivan 2011'!$C$4,'Sullivan 2011'!$D$3,IF($C121&lt;'Sullivan 2011'!$C$5,'Sullivan 2011'!$D$4,IF($C121&lt;'Sullivan 2011'!$C$6,'Sullivan 2011'!$D$5,IF($C121&lt;'Sullivan 2011'!$C$7,'Sullivan 2011'!$D$6,IF($C121&lt;'Sullivan 2011'!$C$8,'Sullivan 2011'!$D$7,IF($C121&lt;'Sullivan 2011'!$C$9,'Sullivan 2011'!$D$8,IF($C121&lt;'Sullivan 2011'!$D$10,'Sullivan 2011'!$D$9,'Sullivan 2011'!$D$10)))))))</f>
        <v>0.65700000000000003</v>
      </c>
      <c r="J121" s="30">
        <f t="shared" si="19"/>
        <v>0</v>
      </c>
      <c r="K121" s="30">
        <f t="shared" si="13"/>
        <v>0</v>
      </c>
      <c r="L121" s="37">
        <f t="shared" si="14"/>
        <v>0</v>
      </c>
    </row>
    <row r="122" spans="2:12" x14ac:dyDescent="0.25">
      <c r="B122">
        <v>104</v>
      </c>
      <c r="C122" s="17">
        <f t="shared" si="15"/>
        <v>134</v>
      </c>
      <c r="D122" s="16">
        <f>VLOOKUP(C122,'DATA - Muži'!$B$7:$K$115,5)</f>
        <v>1</v>
      </c>
      <c r="E122" s="16">
        <f>VLOOKUP(C122,'DATA - ženy'!$B$7:$K$115,5)</f>
        <v>1</v>
      </c>
      <c r="F122" s="16">
        <f t="shared" si="17"/>
        <v>1</v>
      </c>
      <c r="G122" s="30">
        <f t="shared" si="16"/>
        <v>0</v>
      </c>
      <c r="H122" s="30">
        <f t="shared" si="18"/>
        <v>0.33065790000000006</v>
      </c>
      <c r="I122">
        <f>IF($C122&lt;'Sullivan 2011'!$C$4,'Sullivan 2011'!$D$3,IF($C122&lt;'Sullivan 2011'!$C$5,'Sullivan 2011'!$D$4,IF($C122&lt;'Sullivan 2011'!$C$6,'Sullivan 2011'!$D$5,IF($C122&lt;'Sullivan 2011'!$C$7,'Sullivan 2011'!$D$6,IF($C122&lt;'Sullivan 2011'!$C$8,'Sullivan 2011'!$D$7,IF($C122&lt;'Sullivan 2011'!$C$9,'Sullivan 2011'!$D$8,IF($C122&lt;'Sullivan 2011'!$D$10,'Sullivan 2011'!$D$9,'Sullivan 2011'!$D$10)))))))</f>
        <v>0.65700000000000003</v>
      </c>
      <c r="J122" s="30">
        <f t="shared" si="19"/>
        <v>0</v>
      </c>
      <c r="K122" s="30">
        <f t="shared" si="13"/>
        <v>0</v>
      </c>
      <c r="L122" s="37">
        <f t="shared" si="14"/>
        <v>0</v>
      </c>
    </row>
    <row r="123" spans="2:12" x14ac:dyDescent="0.25">
      <c r="B123">
        <v>105</v>
      </c>
      <c r="C123" s="17">
        <f t="shared" si="15"/>
        <v>135</v>
      </c>
      <c r="D123" s="16">
        <f>VLOOKUP(C123,'DATA - Muži'!$B$7:$K$115,5)</f>
        <v>1</v>
      </c>
      <c r="E123" s="16">
        <f>VLOOKUP(C123,'DATA - ženy'!$B$7:$K$115,5)</f>
        <v>1</v>
      </c>
      <c r="F123" s="16">
        <f t="shared" si="17"/>
        <v>1</v>
      </c>
      <c r="G123" s="30">
        <f t="shared" si="16"/>
        <v>0</v>
      </c>
      <c r="H123" s="30">
        <f t="shared" si="18"/>
        <v>0.32146839999999999</v>
      </c>
      <c r="I123">
        <f>IF($C123&lt;'Sullivan 2011'!$C$4,'Sullivan 2011'!$D$3,IF($C123&lt;'Sullivan 2011'!$C$5,'Sullivan 2011'!$D$4,IF($C123&lt;'Sullivan 2011'!$C$6,'Sullivan 2011'!$D$5,IF($C123&lt;'Sullivan 2011'!$C$7,'Sullivan 2011'!$D$6,IF($C123&lt;'Sullivan 2011'!$C$8,'Sullivan 2011'!$D$7,IF($C123&lt;'Sullivan 2011'!$C$9,'Sullivan 2011'!$D$8,IF($C123&lt;'Sullivan 2011'!$D$10,'Sullivan 2011'!$D$9,'Sullivan 2011'!$D$10)))))))</f>
        <v>0.65700000000000003</v>
      </c>
      <c r="J123" s="30">
        <f t="shared" si="19"/>
        <v>0</v>
      </c>
      <c r="K123" s="30">
        <f t="shared" si="13"/>
        <v>0</v>
      </c>
      <c r="L123" s="37">
        <f t="shared" si="14"/>
        <v>0</v>
      </c>
    </row>
  </sheetData>
  <dataValidations count="1">
    <dataValidation type="list" allowBlank="1" showInputMessage="1" showErrorMessage="1" sqref="D7" xr:uid="{BD3B5771-3D78-4F1F-B53B-D535BD54540F}">
      <formula1>$BP$2:$BP$3</formula1>
    </dataValidation>
  </dataValidation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D74C-BEA0-4E9A-97FC-AA67C018ADFB}">
  <dimension ref="B2:D10"/>
  <sheetViews>
    <sheetView workbookViewId="0">
      <selection activeCell="C11" sqref="C11"/>
    </sheetView>
  </sheetViews>
  <sheetFormatPr defaultRowHeight="13.2" x14ac:dyDescent="0.25"/>
  <cols>
    <col min="3" max="3" width="10.109375" bestFit="1" customWidth="1"/>
  </cols>
  <sheetData>
    <row r="2" spans="2:4" x14ac:dyDescent="0.25">
      <c r="B2" t="s">
        <v>27</v>
      </c>
      <c r="C2" t="s">
        <v>48</v>
      </c>
      <c r="D2" t="s">
        <v>39</v>
      </c>
    </row>
    <row r="3" spans="2:4" x14ac:dyDescent="0.25">
      <c r="B3" s="20" t="s">
        <v>40</v>
      </c>
      <c r="D3">
        <v>0.91300000000000003</v>
      </c>
    </row>
    <row r="4" spans="2:4" x14ac:dyDescent="0.25">
      <c r="B4" s="21" t="s">
        <v>41</v>
      </c>
      <c r="C4">
        <v>20</v>
      </c>
      <c r="D4">
        <v>0.90500000000000003</v>
      </c>
    </row>
    <row r="5" spans="2:4" x14ac:dyDescent="0.25">
      <c r="B5" s="20" t="s">
        <v>42</v>
      </c>
      <c r="C5">
        <v>30</v>
      </c>
      <c r="D5">
        <v>0.879</v>
      </c>
    </row>
    <row r="6" spans="2:4" x14ac:dyDescent="0.25">
      <c r="B6" s="21" t="s">
        <v>43</v>
      </c>
      <c r="C6">
        <v>40</v>
      </c>
      <c r="D6">
        <v>0.83699999999999997</v>
      </c>
    </row>
    <row r="7" spans="2:4" x14ac:dyDescent="0.25">
      <c r="B7" s="20" t="s">
        <v>44</v>
      </c>
      <c r="C7">
        <v>50</v>
      </c>
      <c r="D7">
        <v>0.79800000000000004</v>
      </c>
    </row>
    <row r="8" spans="2:4" x14ac:dyDescent="0.25">
      <c r="B8" s="21" t="s">
        <v>45</v>
      </c>
      <c r="C8">
        <v>60</v>
      </c>
      <c r="D8">
        <v>0.77400000000000002</v>
      </c>
    </row>
    <row r="9" spans="2:4" x14ac:dyDescent="0.25">
      <c r="B9" s="20" t="s">
        <v>46</v>
      </c>
      <c r="C9">
        <v>70</v>
      </c>
      <c r="D9">
        <v>0.72299999999999998</v>
      </c>
    </row>
    <row r="10" spans="2:4" x14ac:dyDescent="0.25">
      <c r="B10" s="21" t="s">
        <v>47</v>
      </c>
      <c r="C10">
        <v>80</v>
      </c>
      <c r="D10">
        <v>0.65700000000000003</v>
      </c>
    </row>
  </sheetData>
  <phoneticPr fontId="4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5AA2D-C8F8-4A3F-B41B-D1BEA6581E27}">
  <sheetPr codeName="List2"/>
  <dimension ref="A1:M118"/>
  <sheetViews>
    <sheetView topLeftCell="A98" workbookViewId="0">
      <selection activeCell="A114" sqref="A114:XFD114"/>
    </sheetView>
  </sheetViews>
  <sheetFormatPr defaultRowHeight="13.2" x14ac:dyDescent="0.25"/>
  <cols>
    <col min="2" max="2" width="10.77734375" customWidth="1"/>
    <col min="3" max="11" width="15.109375" customWidth="1"/>
  </cols>
  <sheetData>
    <row r="1" spans="1:13" x14ac:dyDescent="0.25">
      <c r="A1" t="s">
        <v>0</v>
      </c>
    </row>
    <row r="3" spans="1:13" x14ac:dyDescent="0.25">
      <c r="B3" s="1" t="s">
        <v>1</v>
      </c>
    </row>
    <row r="4" spans="1:13" x14ac:dyDescent="0.25">
      <c r="B4" t="s">
        <v>24</v>
      </c>
      <c r="J4" s="2" t="s">
        <v>3</v>
      </c>
      <c r="K4" t="s">
        <v>4</v>
      </c>
    </row>
    <row r="5" spans="1:13" x14ac:dyDescent="0.25">
      <c r="J5" s="2" t="s">
        <v>5</v>
      </c>
      <c r="K5" t="s">
        <v>6</v>
      </c>
    </row>
    <row r="7" spans="1:13" ht="52.8" x14ac:dyDescent="0.25">
      <c r="B7" s="3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5" t="s">
        <v>16</v>
      </c>
    </row>
    <row r="8" spans="1:13" x14ac:dyDescent="0.25">
      <c r="B8" s="28">
        <v>0</v>
      </c>
      <c r="C8" s="6">
        <v>106</v>
      </c>
      <c r="D8" s="6">
        <v>52081</v>
      </c>
      <c r="E8" s="7">
        <v>2.0352911999999999E-3</v>
      </c>
      <c r="F8" s="26">
        <v>2.0317349000000002E-3</v>
      </c>
      <c r="G8" s="6">
        <v>100000</v>
      </c>
      <c r="H8" s="6">
        <v>203.173493296</v>
      </c>
      <c r="I8" s="6">
        <v>99825.270795765406</v>
      </c>
      <c r="J8" s="6">
        <v>8201427.8787231203</v>
      </c>
      <c r="K8" s="8">
        <v>82.014278787199999</v>
      </c>
      <c r="M8" s="15"/>
    </row>
    <row r="9" spans="1:13" x14ac:dyDescent="0.25">
      <c r="B9" s="28">
        <v>1</v>
      </c>
      <c r="C9" s="6">
        <v>9</v>
      </c>
      <c r="D9" s="6">
        <v>55447</v>
      </c>
      <c r="E9" s="7">
        <v>2.006206E-4</v>
      </c>
      <c r="F9" s="26">
        <v>2.006005E-4</v>
      </c>
      <c r="G9" s="6">
        <v>99796.826506704005</v>
      </c>
      <c r="H9" s="6">
        <v>20.019290101500001</v>
      </c>
      <c r="I9" s="6">
        <v>99786.816861653206</v>
      </c>
      <c r="J9" s="6">
        <v>8101602.6079273503</v>
      </c>
      <c r="K9" s="8">
        <v>81.180964280300003</v>
      </c>
    </row>
    <row r="10" spans="1:13" x14ac:dyDescent="0.25">
      <c r="B10" s="28">
        <v>2</v>
      </c>
      <c r="C10" s="6">
        <v>7</v>
      </c>
      <c r="D10" s="6">
        <v>55232</v>
      </c>
      <c r="E10" s="7">
        <v>1.100732E-4</v>
      </c>
      <c r="F10" s="26">
        <v>1.100671E-4</v>
      </c>
      <c r="G10" s="6">
        <v>99776.807216602407</v>
      </c>
      <c r="H10" s="6">
        <v>10.982146244999999</v>
      </c>
      <c r="I10" s="6">
        <v>99771.316143479999</v>
      </c>
      <c r="J10" s="6">
        <v>8001815.7910657004</v>
      </c>
      <c r="K10" s="8">
        <v>80.197152166799995</v>
      </c>
    </row>
    <row r="11" spans="1:13" x14ac:dyDescent="0.25">
      <c r="B11" s="28">
        <v>3</v>
      </c>
      <c r="C11" s="6">
        <v>8</v>
      </c>
      <c r="D11" s="6">
        <v>56533</v>
      </c>
      <c r="E11" s="7">
        <v>1.209213E-4</v>
      </c>
      <c r="F11" s="26">
        <v>1.20914E-4</v>
      </c>
      <c r="G11" s="6">
        <v>99765.825070357503</v>
      </c>
      <c r="H11" s="6">
        <v>12.063088156399999</v>
      </c>
      <c r="I11" s="6">
        <v>99759.793526279303</v>
      </c>
      <c r="J11" s="6">
        <v>7902044.4749222202</v>
      </c>
      <c r="K11" s="8">
        <v>79.205925168799993</v>
      </c>
    </row>
    <row r="12" spans="1:13" x14ac:dyDescent="0.25">
      <c r="B12" s="28">
        <v>4</v>
      </c>
      <c r="C12" s="6">
        <v>5</v>
      </c>
      <c r="D12" s="6">
        <v>57435</v>
      </c>
      <c r="E12" s="7">
        <v>1.329115E-4</v>
      </c>
      <c r="F12" s="26">
        <v>1.329027E-4</v>
      </c>
      <c r="G12" s="6">
        <v>99753.761982201104</v>
      </c>
      <c r="H12" s="6">
        <v>13.2575405991</v>
      </c>
      <c r="I12" s="6">
        <v>99747.133211901601</v>
      </c>
      <c r="J12" s="6">
        <v>7802284.6813959396</v>
      </c>
      <c r="K12" s="8">
        <v>78.215442970300003</v>
      </c>
    </row>
    <row r="13" spans="1:13" x14ac:dyDescent="0.25">
      <c r="B13" s="28">
        <v>5</v>
      </c>
      <c r="C13" s="6">
        <v>8</v>
      </c>
      <c r="D13" s="6">
        <v>57384</v>
      </c>
      <c r="E13" s="7">
        <v>1.332885E-4</v>
      </c>
      <c r="F13" s="26">
        <v>1.332797E-4</v>
      </c>
      <c r="G13" s="6">
        <v>99740.504441601995</v>
      </c>
      <c r="H13" s="6">
        <v>13.2933809397</v>
      </c>
      <c r="I13" s="6">
        <v>99733.857751132105</v>
      </c>
      <c r="J13" s="6">
        <v>7702537.54818404</v>
      </c>
      <c r="K13" s="8">
        <v>77.225772932500007</v>
      </c>
    </row>
    <row r="14" spans="1:13" x14ac:dyDescent="0.25">
      <c r="B14" s="28">
        <v>6</v>
      </c>
      <c r="C14" s="6">
        <v>11</v>
      </c>
      <c r="D14" s="6">
        <v>56705</v>
      </c>
      <c r="E14" s="7">
        <v>1.190206E-4</v>
      </c>
      <c r="F14" s="26">
        <v>1.190136E-4</v>
      </c>
      <c r="G14" s="6">
        <v>99727.211060662303</v>
      </c>
      <c r="H14" s="6">
        <v>11.8688898641</v>
      </c>
      <c r="I14" s="6">
        <v>99721.276615730196</v>
      </c>
      <c r="J14" s="6">
        <v>7602803.6904329099</v>
      </c>
      <c r="K14" s="8">
        <v>76.236000280900001</v>
      </c>
    </row>
    <row r="15" spans="1:13" x14ac:dyDescent="0.25">
      <c r="B15" s="28">
        <v>7</v>
      </c>
      <c r="C15" s="6">
        <v>4</v>
      </c>
      <c r="D15" s="6">
        <v>56136</v>
      </c>
      <c r="E15" s="7">
        <v>9.7084500000000002E-5</v>
      </c>
      <c r="F15" s="26">
        <v>9.7079799999999998E-5</v>
      </c>
      <c r="G15" s="6">
        <v>99715.342170798205</v>
      </c>
      <c r="H15" s="6">
        <v>9.6803476175000007</v>
      </c>
      <c r="I15" s="6">
        <v>99710.501996989493</v>
      </c>
      <c r="J15" s="6">
        <v>7503082.4138171803</v>
      </c>
      <c r="K15" s="8">
        <v>75.245014964399999</v>
      </c>
    </row>
    <row r="16" spans="1:13" x14ac:dyDescent="0.25">
      <c r="B16" s="28">
        <v>8</v>
      </c>
      <c r="C16" s="6">
        <v>6</v>
      </c>
      <c r="D16" s="6">
        <v>55424</v>
      </c>
      <c r="E16" s="7">
        <v>7.8945599999999998E-5</v>
      </c>
      <c r="F16" s="26">
        <v>7.8942499999999998E-5</v>
      </c>
      <c r="G16" s="6">
        <v>99705.661823180795</v>
      </c>
      <c r="H16" s="6">
        <v>7.8710131362000002</v>
      </c>
      <c r="I16" s="6">
        <v>99701.726316612607</v>
      </c>
      <c r="J16" s="6">
        <v>7403371.91182019</v>
      </c>
      <c r="K16" s="8">
        <v>74.252271901599997</v>
      </c>
    </row>
    <row r="17" spans="2:11" x14ac:dyDescent="0.25">
      <c r="B17" s="28">
        <v>9</v>
      </c>
      <c r="C17" s="6">
        <v>1</v>
      </c>
      <c r="D17" s="6">
        <v>55313</v>
      </c>
      <c r="E17" s="7">
        <v>6.9862499999999997E-5</v>
      </c>
      <c r="F17" s="26">
        <v>6.9859999999999999E-5</v>
      </c>
      <c r="G17" s="6">
        <v>99697.790810044593</v>
      </c>
      <c r="H17" s="6">
        <v>6.9648888421999997</v>
      </c>
      <c r="I17" s="6">
        <v>99694.308365623394</v>
      </c>
      <c r="J17" s="6">
        <v>7303670.1855035797</v>
      </c>
      <c r="K17" s="8">
        <v>73.258094549099994</v>
      </c>
    </row>
    <row r="18" spans="2:11" x14ac:dyDescent="0.25">
      <c r="B18" s="28">
        <v>10</v>
      </c>
      <c r="C18" s="6">
        <v>3</v>
      </c>
      <c r="D18" s="6">
        <v>55851</v>
      </c>
      <c r="E18" s="7">
        <v>6.9270000000000006E-5</v>
      </c>
      <c r="F18" s="26">
        <v>6.9267600000000001E-5</v>
      </c>
      <c r="G18" s="6">
        <v>99690.825921202297</v>
      </c>
      <c r="H18" s="6">
        <v>6.9053398860000001</v>
      </c>
      <c r="I18" s="6">
        <v>99687.373251259298</v>
      </c>
      <c r="J18" s="6">
        <v>7203975.8771379497</v>
      </c>
      <c r="K18" s="8">
        <v>72.263177785600007</v>
      </c>
    </row>
    <row r="19" spans="2:11" x14ac:dyDescent="0.25">
      <c r="B19" s="28">
        <v>11</v>
      </c>
      <c r="C19" s="6">
        <v>4</v>
      </c>
      <c r="D19" s="6">
        <v>57521</v>
      </c>
      <c r="E19" s="7">
        <v>7.5498000000000001E-5</v>
      </c>
      <c r="F19" s="26">
        <v>7.5495199999999995E-5</v>
      </c>
      <c r="G19" s="6">
        <v>99683.920581316299</v>
      </c>
      <c r="H19" s="6">
        <v>7.5256573375000002</v>
      </c>
      <c r="I19" s="6">
        <v>99680.157752647603</v>
      </c>
      <c r="J19" s="6">
        <v>7104288.5038866904</v>
      </c>
      <c r="K19" s="8">
        <v>71.268148989899998</v>
      </c>
    </row>
    <row r="20" spans="2:11" x14ac:dyDescent="0.25">
      <c r="B20" s="28">
        <v>12</v>
      </c>
      <c r="C20" s="6">
        <v>3</v>
      </c>
      <c r="D20" s="6">
        <v>59846</v>
      </c>
      <c r="E20" s="7">
        <v>8.8525999999999999E-5</v>
      </c>
      <c r="F20" s="26">
        <v>8.8522000000000004E-5</v>
      </c>
      <c r="G20" s="6">
        <v>99676.394923978805</v>
      </c>
      <c r="H20" s="6">
        <v>8.8235583702000007</v>
      </c>
      <c r="I20" s="6">
        <v>99671.983144793703</v>
      </c>
      <c r="J20" s="6">
        <v>7004608.3461340498</v>
      </c>
      <c r="K20" s="8">
        <v>70.273492048700007</v>
      </c>
    </row>
    <row r="21" spans="2:11" x14ac:dyDescent="0.25">
      <c r="B21" s="28">
        <v>13</v>
      </c>
      <c r="C21" s="6">
        <v>7</v>
      </c>
      <c r="D21" s="6">
        <v>60594</v>
      </c>
      <c r="E21" s="7">
        <v>1.0830390000000001E-4</v>
      </c>
      <c r="F21" s="26">
        <v>1.0829810000000001E-4</v>
      </c>
      <c r="G21" s="6">
        <v>99667.571365608703</v>
      </c>
      <c r="H21" s="6">
        <v>10.793805945900001</v>
      </c>
      <c r="I21" s="6">
        <v>99662.174462635696</v>
      </c>
      <c r="J21" s="6">
        <v>6904936.3629892496</v>
      </c>
      <c r="K21" s="8">
        <v>69.279669087800002</v>
      </c>
    </row>
    <row r="22" spans="2:11" x14ac:dyDescent="0.25">
      <c r="B22" s="28">
        <v>14</v>
      </c>
      <c r="C22" s="6">
        <v>6</v>
      </c>
      <c r="D22" s="6">
        <v>59817</v>
      </c>
      <c r="E22" s="7">
        <v>1.334145E-4</v>
      </c>
      <c r="F22" s="26">
        <v>1.334056E-4</v>
      </c>
      <c r="G22" s="6">
        <v>99656.777559662805</v>
      </c>
      <c r="H22" s="6">
        <v>13.294769627499999</v>
      </c>
      <c r="I22" s="6">
        <v>99650.130174849095</v>
      </c>
      <c r="J22" s="6">
        <v>6805274.1885266202</v>
      </c>
      <c r="K22" s="8">
        <v>68.287118600200003</v>
      </c>
    </row>
    <row r="23" spans="2:11" x14ac:dyDescent="0.25">
      <c r="B23" s="28">
        <v>15</v>
      </c>
      <c r="C23" s="6">
        <v>15</v>
      </c>
      <c r="D23" s="6">
        <v>56330</v>
      </c>
      <c r="E23" s="7">
        <v>1.603698E-4</v>
      </c>
      <c r="F23" s="26">
        <v>1.6035689999999999E-4</v>
      </c>
      <c r="G23" s="6">
        <v>99643.482790035399</v>
      </c>
      <c r="H23" s="6">
        <v>15.978520597599999</v>
      </c>
      <c r="I23" s="6">
        <v>99635.493529736501</v>
      </c>
      <c r="J23" s="6">
        <v>6705624.05835177</v>
      </c>
      <c r="K23" s="8">
        <v>67.296162986200002</v>
      </c>
    </row>
    <row r="24" spans="2:11" x14ac:dyDescent="0.25">
      <c r="B24" s="28">
        <v>16</v>
      </c>
      <c r="C24" s="6">
        <v>12</v>
      </c>
      <c r="D24" s="6">
        <v>53156</v>
      </c>
      <c r="E24" s="7">
        <v>1.867153E-4</v>
      </c>
      <c r="F24" s="26">
        <v>1.866979E-4</v>
      </c>
      <c r="G24" s="6">
        <v>99627.504269437704</v>
      </c>
      <c r="H24" s="6">
        <v>18.6002477334</v>
      </c>
      <c r="I24" s="6">
        <v>99618.204145570999</v>
      </c>
      <c r="J24" s="6">
        <v>6605988.5648220303</v>
      </c>
      <c r="K24" s="8">
        <v>66.306875930100006</v>
      </c>
    </row>
    <row r="25" spans="2:11" x14ac:dyDescent="0.25">
      <c r="B25" s="28">
        <v>17</v>
      </c>
      <c r="C25" s="6">
        <v>7</v>
      </c>
      <c r="D25" s="6">
        <v>51493</v>
      </c>
      <c r="E25" s="7">
        <v>2.1075799999999999E-4</v>
      </c>
      <c r="F25" s="26">
        <v>2.1073580000000001E-4</v>
      </c>
      <c r="G25" s="6">
        <v>99608.904021704395</v>
      </c>
      <c r="H25" s="6">
        <v>20.991159916899999</v>
      </c>
      <c r="I25" s="6">
        <v>99598.408441745894</v>
      </c>
      <c r="J25" s="6">
        <v>6506370.36067646</v>
      </c>
      <c r="K25" s="8">
        <v>65.319164231100004</v>
      </c>
    </row>
    <row r="26" spans="2:11" x14ac:dyDescent="0.25">
      <c r="B26" s="28">
        <v>18</v>
      </c>
      <c r="C26" s="6">
        <v>10</v>
      </c>
      <c r="D26" s="6">
        <v>50420</v>
      </c>
      <c r="E26" s="7">
        <v>2.309027E-4</v>
      </c>
      <c r="F26" s="26">
        <v>2.3087610000000001E-4</v>
      </c>
      <c r="G26" s="6">
        <v>99587.912861787394</v>
      </c>
      <c r="H26" s="6">
        <v>22.992465753899999</v>
      </c>
      <c r="I26" s="6">
        <v>99576.416628910505</v>
      </c>
      <c r="J26" s="6">
        <v>6406771.9522347096</v>
      </c>
      <c r="K26" s="8">
        <v>64.332826827399998</v>
      </c>
    </row>
    <row r="27" spans="2:11" x14ac:dyDescent="0.25">
      <c r="B27" s="28">
        <v>19</v>
      </c>
      <c r="C27" s="6">
        <v>12</v>
      </c>
      <c r="D27" s="6">
        <v>50184</v>
      </c>
      <c r="E27" s="7">
        <v>2.4597900000000001E-4</v>
      </c>
      <c r="F27" s="26">
        <v>2.4594869999999998E-4</v>
      </c>
      <c r="G27" s="6">
        <v>99564.9203960335</v>
      </c>
      <c r="H27" s="6">
        <v>24.487864225300001</v>
      </c>
      <c r="I27" s="6">
        <v>99552.6764639209</v>
      </c>
      <c r="J27" s="6">
        <v>6307195.5356058003</v>
      </c>
      <c r="K27" s="8">
        <v>63.347567702699997</v>
      </c>
    </row>
    <row r="28" spans="2:11" x14ac:dyDescent="0.25">
      <c r="B28" s="28">
        <v>20</v>
      </c>
      <c r="C28" s="6">
        <v>18</v>
      </c>
      <c r="D28" s="6">
        <v>49501</v>
      </c>
      <c r="E28" s="7">
        <v>2.5529380000000003E-4</v>
      </c>
      <c r="F28" s="26">
        <v>2.5526120000000002E-4</v>
      </c>
      <c r="G28" s="6">
        <v>99540.432531808299</v>
      </c>
      <c r="H28" s="6">
        <v>25.408808233399998</v>
      </c>
      <c r="I28" s="6">
        <v>99527.728127691604</v>
      </c>
      <c r="J28" s="6">
        <v>6207642.8591418797</v>
      </c>
      <c r="K28" s="8">
        <v>62.363028783899999</v>
      </c>
    </row>
    <row r="29" spans="2:11" x14ac:dyDescent="0.25">
      <c r="B29" s="28">
        <v>21</v>
      </c>
      <c r="C29" s="6">
        <v>12</v>
      </c>
      <c r="D29" s="6">
        <v>48831</v>
      </c>
      <c r="E29" s="7">
        <v>2.5906520000000001E-4</v>
      </c>
      <c r="F29" s="26">
        <v>2.5903169999999997E-4</v>
      </c>
      <c r="G29" s="6">
        <v>99515.023723574894</v>
      </c>
      <c r="H29" s="6">
        <v>25.777541962200001</v>
      </c>
      <c r="I29" s="6">
        <v>99502.134952593799</v>
      </c>
      <c r="J29" s="6">
        <v>6108115.1310141897</v>
      </c>
      <c r="K29" s="8">
        <v>61.378824045499996</v>
      </c>
    </row>
    <row r="30" spans="2:11" x14ac:dyDescent="0.25">
      <c r="B30" s="28">
        <v>22</v>
      </c>
      <c r="C30" s="6">
        <v>14</v>
      </c>
      <c r="D30" s="6">
        <v>48348</v>
      </c>
      <c r="E30" s="7">
        <v>2.588968E-4</v>
      </c>
      <c r="F30" s="26">
        <v>2.5886330000000001E-4</v>
      </c>
      <c r="G30" s="6">
        <v>99489.246181612703</v>
      </c>
      <c r="H30" s="6">
        <v>25.754117147199999</v>
      </c>
      <c r="I30" s="6">
        <v>99476.369123039098</v>
      </c>
      <c r="J30" s="6">
        <v>6008612.9960615998</v>
      </c>
      <c r="K30" s="8">
        <v>60.394597674300002</v>
      </c>
    </row>
    <row r="31" spans="2:11" x14ac:dyDescent="0.25">
      <c r="B31" s="28">
        <v>23</v>
      </c>
      <c r="C31" s="6">
        <v>14</v>
      </c>
      <c r="D31" s="6">
        <v>48381</v>
      </c>
      <c r="E31" s="7">
        <v>2.5675870000000002E-4</v>
      </c>
      <c r="F31" s="26">
        <v>2.5672569999999999E-4</v>
      </c>
      <c r="G31" s="6">
        <v>99463.492064465507</v>
      </c>
      <c r="H31" s="6">
        <v>25.534835041400001</v>
      </c>
      <c r="I31" s="6">
        <v>99450.7246469448</v>
      </c>
      <c r="J31" s="6">
        <v>5909136.62693856</v>
      </c>
      <c r="K31" s="8">
        <v>59.410106203700003</v>
      </c>
    </row>
    <row r="32" spans="2:11" x14ac:dyDescent="0.25">
      <c r="B32" s="28">
        <v>24</v>
      </c>
      <c r="C32" s="6">
        <v>13</v>
      </c>
      <c r="D32" s="6">
        <v>49142</v>
      </c>
      <c r="E32" s="7">
        <v>2.5458350000000002E-4</v>
      </c>
      <c r="F32" s="26">
        <v>2.5455109999999998E-4</v>
      </c>
      <c r="G32" s="6">
        <v>99437.957229424093</v>
      </c>
      <c r="H32" s="6">
        <v>25.312043940999999</v>
      </c>
      <c r="I32" s="6">
        <v>99425.301207453595</v>
      </c>
      <c r="J32" s="6">
        <v>5809685.9022916099</v>
      </c>
      <c r="K32" s="8">
        <v>58.425233825799999</v>
      </c>
    </row>
    <row r="33" spans="2:11" x14ac:dyDescent="0.25">
      <c r="B33" s="28">
        <v>25</v>
      </c>
      <c r="C33" s="6">
        <v>9</v>
      </c>
      <c r="D33" s="6">
        <v>49551</v>
      </c>
      <c r="E33" s="7">
        <v>2.5416419999999999E-4</v>
      </c>
      <c r="F33" s="26">
        <v>2.5413189999999998E-4</v>
      </c>
      <c r="G33" s="6">
        <v>99412.645185482994</v>
      </c>
      <c r="H33" s="6">
        <v>25.263920637199998</v>
      </c>
      <c r="I33" s="6">
        <v>99400.013225164395</v>
      </c>
      <c r="J33" s="6">
        <v>5710260.6010841597</v>
      </c>
      <c r="K33" s="8">
        <v>57.4399825136</v>
      </c>
    </row>
    <row r="34" spans="2:11" x14ac:dyDescent="0.25">
      <c r="B34" s="28">
        <v>26</v>
      </c>
      <c r="C34" s="6">
        <v>11</v>
      </c>
      <c r="D34" s="6">
        <v>51152</v>
      </c>
      <c r="E34" s="7">
        <v>2.5725679999999998E-4</v>
      </c>
      <c r="F34" s="26">
        <v>2.5722370000000002E-4</v>
      </c>
      <c r="G34" s="6">
        <v>99387.381264845797</v>
      </c>
      <c r="H34" s="6">
        <v>25.564787407499999</v>
      </c>
      <c r="I34" s="6">
        <v>99374.598871142007</v>
      </c>
      <c r="J34" s="6">
        <v>5610860.5878589898</v>
      </c>
      <c r="K34" s="8">
        <v>56.454456455699997</v>
      </c>
    </row>
    <row r="35" spans="2:11" x14ac:dyDescent="0.25">
      <c r="B35" s="28">
        <v>27</v>
      </c>
      <c r="C35" s="6">
        <v>19</v>
      </c>
      <c r="D35" s="6">
        <v>55175</v>
      </c>
      <c r="E35" s="7">
        <v>2.6488729999999999E-4</v>
      </c>
      <c r="F35" s="26">
        <v>2.6485220000000001E-4</v>
      </c>
      <c r="G35" s="6">
        <v>99361.816477438304</v>
      </c>
      <c r="H35" s="6">
        <v>26.316196328699998</v>
      </c>
      <c r="I35" s="6">
        <v>99348.658379273897</v>
      </c>
      <c r="J35" s="6">
        <v>5511485.98898785</v>
      </c>
      <c r="K35" s="8">
        <v>55.468852969700002</v>
      </c>
    </row>
    <row r="36" spans="2:11" x14ac:dyDescent="0.25">
      <c r="B36" s="28">
        <v>28</v>
      </c>
      <c r="C36" s="6">
        <v>9</v>
      </c>
      <c r="D36" s="6">
        <v>61176</v>
      </c>
      <c r="E36" s="7">
        <v>2.7746379999999998E-4</v>
      </c>
      <c r="F36" s="26">
        <v>2.7742529999999997E-4</v>
      </c>
      <c r="G36" s="6">
        <v>99335.500281109606</v>
      </c>
      <c r="H36" s="6">
        <v>27.558177804100001</v>
      </c>
      <c r="I36" s="6">
        <v>99321.721192207595</v>
      </c>
      <c r="J36" s="6">
        <v>5412137.3306085803</v>
      </c>
      <c r="K36" s="8">
        <v>54.483415448599999</v>
      </c>
    </row>
    <row r="37" spans="2:11" x14ac:dyDescent="0.25">
      <c r="B37" s="28">
        <v>29</v>
      </c>
      <c r="C37" s="6">
        <v>22</v>
      </c>
      <c r="D37" s="6">
        <v>64456</v>
      </c>
      <c r="E37" s="7">
        <v>2.9557120000000002E-4</v>
      </c>
      <c r="F37" s="26">
        <v>2.9552760000000001E-4</v>
      </c>
      <c r="G37" s="6">
        <v>99307.942103305497</v>
      </c>
      <c r="H37" s="6">
        <v>29.3482339336</v>
      </c>
      <c r="I37" s="6">
        <v>99293.267986338804</v>
      </c>
      <c r="J37" s="6">
        <v>5312815.6094163703</v>
      </c>
      <c r="K37" s="8">
        <v>53.498395968099999</v>
      </c>
    </row>
    <row r="38" spans="2:11" x14ac:dyDescent="0.25">
      <c r="B38" s="28">
        <v>30</v>
      </c>
      <c r="C38" s="6">
        <v>16</v>
      </c>
      <c r="D38" s="6">
        <v>66341</v>
      </c>
      <c r="E38" s="7">
        <v>3.193464E-4</v>
      </c>
      <c r="F38" s="26">
        <v>3.1929540000000001E-4</v>
      </c>
      <c r="G38" s="6">
        <v>99278.593869371995</v>
      </c>
      <c r="H38" s="6">
        <v>31.699198331800002</v>
      </c>
      <c r="I38" s="6">
        <v>99262.744270206094</v>
      </c>
      <c r="J38" s="6">
        <v>5213522.3414300298</v>
      </c>
      <c r="K38" s="8">
        <v>52.5140630848</v>
      </c>
    </row>
    <row r="39" spans="2:11" x14ac:dyDescent="0.25">
      <c r="B39" s="28">
        <v>31</v>
      </c>
      <c r="C39" s="6">
        <v>24</v>
      </c>
      <c r="D39" s="6">
        <v>68524</v>
      </c>
      <c r="E39" s="7">
        <v>3.4848339999999999E-4</v>
      </c>
      <c r="F39" s="26">
        <v>3.484227E-4</v>
      </c>
      <c r="G39" s="6">
        <v>99246.894671040194</v>
      </c>
      <c r="H39" s="6">
        <v>34.579874346899999</v>
      </c>
      <c r="I39" s="6">
        <v>99229.6047338668</v>
      </c>
      <c r="J39" s="6">
        <v>5114259.5971598299</v>
      </c>
      <c r="K39" s="8">
        <v>51.530676240399998</v>
      </c>
    </row>
    <row r="40" spans="2:11" x14ac:dyDescent="0.25">
      <c r="B40" s="28">
        <v>32</v>
      </c>
      <c r="C40" s="6">
        <v>32</v>
      </c>
      <c r="D40" s="6">
        <v>68382</v>
      </c>
      <c r="E40" s="7">
        <v>3.8248889999999998E-4</v>
      </c>
      <c r="F40" s="26">
        <v>3.8241570000000001E-4</v>
      </c>
      <c r="G40" s="6">
        <v>99212.314796693303</v>
      </c>
      <c r="H40" s="6">
        <v>37.940348599499998</v>
      </c>
      <c r="I40" s="6">
        <v>99193.344622393604</v>
      </c>
      <c r="J40" s="6">
        <v>5015029.9924259596</v>
      </c>
      <c r="K40" s="8">
        <v>50.548462685300002</v>
      </c>
    </row>
    <row r="41" spans="2:11" x14ac:dyDescent="0.25">
      <c r="B41" s="28">
        <v>33</v>
      </c>
      <c r="C41" s="6">
        <v>21</v>
      </c>
      <c r="D41" s="6">
        <v>69148</v>
      </c>
      <c r="E41" s="7">
        <v>4.207026E-4</v>
      </c>
      <c r="F41" s="26">
        <v>4.2061410000000002E-4</v>
      </c>
      <c r="G41" s="6">
        <v>99174.374448093804</v>
      </c>
      <c r="H41" s="6">
        <v>41.714143863799997</v>
      </c>
      <c r="I41" s="6">
        <v>99153.517376161893</v>
      </c>
      <c r="J41" s="6">
        <v>4915836.6478035701</v>
      </c>
      <c r="K41" s="8">
        <v>49.567609326099998</v>
      </c>
    </row>
    <row r="42" spans="2:11" x14ac:dyDescent="0.25">
      <c r="B42" s="28">
        <v>34</v>
      </c>
      <c r="C42" s="6">
        <v>36</v>
      </c>
      <c r="D42" s="6">
        <v>69832</v>
      </c>
      <c r="E42" s="7">
        <v>4.6210529999999997E-4</v>
      </c>
      <c r="F42" s="26">
        <v>4.6199849999999998E-4</v>
      </c>
      <c r="G42" s="6">
        <v>99132.660304229998</v>
      </c>
      <c r="H42" s="6">
        <v>45.7991436963</v>
      </c>
      <c r="I42" s="6">
        <v>99109.760732381794</v>
      </c>
      <c r="J42" s="6">
        <v>4816683.1304273997</v>
      </c>
      <c r="K42" s="8">
        <v>48.588256540700002</v>
      </c>
    </row>
    <row r="43" spans="2:11" x14ac:dyDescent="0.25">
      <c r="B43" s="28">
        <v>35</v>
      </c>
      <c r="C43" s="6">
        <v>42</v>
      </c>
      <c r="D43" s="6">
        <v>69669</v>
      </c>
      <c r="E43" s="7">
        <v>5.054549E-4</v>
      </c>
      <c r="F43" s="26">
        <v>5.053271E-4</v>
      </c>
      <c r="G43" s="6">
        <v>99086.861160533706</v>
      </c>
      <c r="H43" s="6">
        <v>50.071280825499997</v>
      </c>
      <c r="I43" s="6">
        <v>99061.825520120896</v>
      </c>
      <c r="J43" s="6">
        <v>4717573.3696950199</v>
      </c>
      <c r="K43" s="8">
        <v>47.610483513600002</v>
      </c>
    </row>
    <row r="44" spans="2:11" x14ac:dyDescent="0.25">
      <c r="B44" s="28">
        <v>36</v>
      </c>
      <c r="C44" s="6">
        <v>40</v>
      </c>
      <c r="D44" s="6">
        <v>70951</v>
      </c>
      <c r="E44" s="7">
        <v>5.5046670000000002E-4</v>
      </c>
      <c r="F44" s="26">
        <v>5.5031519999999997E-4</v>
      </c>
      <c r="G44" s="6">
        <v>99036.789879708202</v>
      </c>
      <c r="H44" s="6">
        <v>54.501451100300002</v>
      </c>
      <c r="I44" s="6">
        <v>99009.539154158003</v>
      </c>
      <c r="J44" s="6">
        <v>4618511.5441749003</v>
      </c>
      <c r="K44" s="8">
        <v>46.634301755800003</v>
      </c>
    </row>
    <row r="45" spans="2:11" x14ac:dyDescent="0.25">
      <c r="B45" s="28">
        <v>37</v>
      </c>
      <c r="C45" s="6">
        <v>46</v>
      </c>
      <c r="D45" s="6">
        <v>71604</v>
      </c>
      <c r="E45" s="7">
        <v>5.9720770000000001E-4</v>
      </c>
      <c r="F45" s="26">
        <v>5.9702940000000003E-4</v>
      </c>
      <c r="G45" s="6">
        <v>98982.288428607906</v>
      </c>
      <c r="H45" s="6">
        <v>59.095339514800003</v>
      </c>
      <c r="I45" s="6">
        <v>98952.740758850501</v>
      </c>
      <c r="J45" s="6">
        <v>4519502.0050207404</v>
      </c>
      <c r="K45" s="8">
        <v>45.659704142700001</v>
      </c>
    </row>
    <row r="46" spans="2:11" x14ac:dyDescent="0.25">
      <c r="B46" s="28">
        <v>38</v>
      </c>
      <c r="C46" s="6">
        <v>46</v>
      </c>
      <c r="D46" s="6">
        <v>71919</v>
      </c>
      <c r="E46" s="7">
        <v>6.4611729999999997E-4</v>
      </c>
      <c r="F46" s="26">
        <v>6.4590860000000004E-4</v>
      </c>
      <c r="G46" s="6">
        <v>98923.193089093096</v>
      </c>
      <c r="H46" s="6">
        <v>63.895340486800002</v>
      </c>
      <c r="I46" s="6">
        <v>98891.245418849605</v>
      </c>
      <c r="J46" s="6">
        <v>4420549.2642618902</v>
      </c>
      <c r="K46" s="8">
        <v>44.686681921800002</v>
      </c>
    </row>
    <row r="47" spans="2:11" x14ac:dyDescent="0.25">
      <c r="B47" s="28">
        <v>39</v>
      </c>
      <c r="C47" s="6">
        <v>48</v>
      </c>
      <c r="D47" s="6">
        <v>72868</v>
      </c>
      <c r="E47" s="7">
        <v>6.9868950000000001E-4</v>
      </c>
      <c r="F47" s="26">
        <v>6.9844549999999997E-4</v>
      </c>
      <c r="G47" s="6">
        <v>98859.297748606201</v>
      </c>
      <c r="H47" s="6">
        <v>69.047834467000001</v>
      </c>
      <c r="I47" s="6">
        <v>98824.773831372804</v>
      </c>
      <c r="J47" s="6">
        <v>4321658.0188430399</v>
      </c>
      <c r="K47" s="8">
        <v>43.715240925899998</v>
      </c>
    </row>
    <row r="48" spans="2:11" x14ac:dyDescent="0.25">
      <c r="B48" s="28">
        <v>40</v>
      </c>
      <c r="C48" s="6">
        <v>59</v>
      </c>
      <c r="D48" s="6">
        <v>73634</v>
      </c>
      <c r="E48" s="7">
        <v>7.5705130000000001E-4</v>
      </c>
      <c r="F48" s="26">
        <v>7.5676490000000003E-4</v>
      </c>
      <c r="G48" s="6">
        <v>98790.249914139305</v>
      </c>
      <c r="H48" s="6">
        <v>74.760991197500005</v>
      </c>
      <c r="I48" s="6">
        <v>98752.869418540504</v>
      </c>
      <c r="J48" s="6">
        <v>4222833.2450116696</v>
      </c>
      <c r="K48" s="8">
        <v>42.745445513900002</v>
      </c>
    </row>
    <row r="49" spans="2:11" x14ac:dyDescent="0.25">
      <c r="B49" s="28">
        <v>41</v>
      </c>
      <c r="C49" s="6">
        <v>51</v>
      </c>
      <c r="D49" s="6">
        <v>75518</v>
      </c>
      <c r="E49" s="7">
        <v>8.233445E-4</v>
      </c>
      <c r="F49" s="26">
        <v>8.2300570000000005E-4</v>
      </c>
      <c r="G49" s="6">
        <v>98715.488922941804</v>
      </c>
      <c r="H49" s="6">
        <v>81.243406682900002</v>
      </c>
      <c r="I49" s="6">
        <v>98674.867219600303</v>
      </c>
      <c r="J49" s="6">
        <v>4124080.37559313</v>
      </c>
      <c r="K49" s="8">
        <v>41.777439595200001</v>
      </c>
    </row>
    <row r="50" spans="2:11" x14ac:dyDescent="0.25">
      <c r="B50" s="28">
        <v>42</v>
      </c>
      <c r="C50" s="6">
        <v>82</v>
      </c>
      <c r="D50" s="6">
        <v>81367</v>
      </c>
      <c r="E50" s="7">
        <v>8.9913899999999997E-4</v>
      </c>
      <c r="F50" s="26">
        <v>8.9873489999999997E-4</v>
      </c>
      <c r="G50" s="6">
        <v>98634.245516258903</v>
      </c>
      <c r="H50" s="6">
        <v>88.646042122300003</v>
      </c>
      <c r="I50" s="6">
        <v>98589.922495197694</v>
      </c>
      <c r="J50" s="6">
        <v>4025405.5083735301</v>
      </c>
      <c r="K50" s="8">
        <v>40.811439143699999</v>
      </c>
    </row>
    <row r="51" spans="2:11" x14ac:dyDescent="0.25">
      <c r="B51" s="28">
        <v>43</v>
      </c>
      <c r="C51" s="6">
        <v>75</v>
      </c>
      <c r="D51" s="6">
        <v>86711</v>
      </c>
      <c r="E51" s="7">
        <v>9.8620619999999996E-4</v>
      </c>
      <c r="F51" s="26">
        <v>9.8572010000000008E-4</v>
      </c>
      <c r="G51" s="6">
        <v>98545.599474136499</v>
      </c>
      <c r="H51" s="6">
        <v>97.138381174700001</v>
      </c>
      <c r="I51" s="6">
        <v>98497.030283549204</v>
      </c>
      <c r="J51" s="6">
        <v>3926815.5858783298</v>
      </c>
      <c r="K51" s="8">
        <v>39.847701032099998</v>
      </c>
    </row>
    <row r="52" spans="2:11" x14ac:dyDescent="0.25">
      <c r="B52" s="28">
        <v>44</v>
      </c>
      <c r="C52" s="6">
        <v>92</v>
      </c>
      <c r="D52" s="6">
        <v>88951</v>
      </c>
      <c r="E52" s="7">
        <v>1.0859120999999999E-3</v>
      </c>
      <c r="F52" s="26">
        <v>1.0853227999999999E-3</v>
      </c>
      <c r="G52" s="6">
        <v>98448.461092961894</v>
      </c>
      <c r="H52" s="6">
        <v>106.84835793400001</v>
      </c>
      <c r="I52" s="6">
        <v>98395.036913994802</v>
      </c>
      <c r="J52" s="6">
        <v>3828318.55559478</v>
      </c>
      <c r="K52" s="8">
        <v>38.886525122800002</v>
      </c>
    </row>
    <row r="53" spans="2:11" x14ac:dyDescent="0.25">
      <c r="B53" s="28">
        <v>45</v>
      </c>
      <c r="C53" s="6">
        <v>121</v>
      </c>
      <c r="D53" s="6">
        <v>90855</v>
      </c>
      <c r="E53" s="7">
        <v>1.1987809000000001E-3</v>
      </c>
      <c r="F53" s="26">
        <v>1.1980628E-3</v>
      </c>
      <c r="G53" s="6">
        <v>98341.612735027797</v>
      </c>
      <c r="H53" s="6">
        <v>117.8194244596</v>
      </c>
      <c r="I53" s="6">
        <v>98282.703022797999</v>
      </c>
      <c r="J53" s="6">
        <v>3729923.51868079</v>
      </c>
      <c r="K53" s="8">
        <v>37.9282321588</v>
      </c>
    </row>
    <row r="54" spans="2:11" x14ac:dyDescent="0.25">
      <c r="B54" s="28">
        <v>46</v>
      </c>
      <c r="C54" s="6">
        <v>126</v>
      </c>
      <c r="D54" s="6">
        <v>92939</v>
      </c>
      <c r="E54" s="7">
        <v>1.3250611E-3</v>
      </c>
      <c r="F54" s="26">
        <v>1.3241838000000001E-3</v>
      </c>
      <c r="G54" s="6">
        <v>98223.793310568202</v>
      </c>
      <c r="H54" s="6">
        <v>130.06635864789999</v>
      </c>
      <c r="I54" s="6">
        <v>98158.7601312443</v>
      </c>
      <c r="J54" s="6">
        <v>3631640.8156579901</v>
      </c>
      <c r="K54" s="8">
        <v>36.973127317299998</v>
      </c>
    </row>
    <row r="55" spans="2:11" x14ac:dyDescent="0.25">
      <c r="B55" s="28">
        <v>47</v>
      </c>
      <c r="C55" s="6">
        <v>135</v>
      </c>
      <c r="D55" s="6">
        <v>94123</v>
      </c>
      <c r="E55" s="7">
        <v>1.4655580000000001E-3</v>
      </c>
      <c r="F55" s="26">
        <v>1.4644848999999999E-3</v>
      </c>
      <c r="G55" s="6">
        <v>98093.726951920398</v>
      </c>
      <c r="H55" s="6">
        <v>143.65678211229999</v>
      </c>
      <c r="I55" s="6">
        <v>98021.898560864196</v>
      </c>
      <c r="J55" s="6">
        <v>3533482.0555267502</v>
      </c>
      <c r="K55" s="8">
        <v>36.021488481699997</v>
      </c>
    </row>
    <row r="56" spans="2:11" x14ac:dyDescent="0.25">
      <c r="B56" s="28">
        <v>48</v>
      </c>
      <c r="C56" s="6">
        <v>143</v>
      </c>
      <c r="D56" s="6">
        <v>91243</v>
      </c>
      <c r="E56" s="7">
        <v>1.6217250999999999E-3</v>
      </c>
      <c r="F56" s="26">
        <v>1.6204112000000001E-3</v>
      </c>
      <c r="G56" s="6">
        <v>97950.070169807994</v>
      </c>
      <c r="H56" s="6">
        <v>158.71938593740001</v>
      </c>
      <c r="I56" s="6">
        <v>97870.710476839304</v>
      </c>
      <c r="J56" s="6">
        <v>3435460.1569658802</v>
      </c>
      <c r="K56" s="8">
        <v>35.073585460499999</v>
      </c>
    </row>
    <row r="57" spans="2:11" x14ac:dyDescent="0.25">
      <c r="B57" s="28">
        <v>49</v>
      </c>
      <c r="C57" s="6">
        <v>151</v>
      </c>
      <c r="D57" s="6">
        <v>84102</v>
      </c>
      <c r="E57" s="7">
        <v>1.7951241E-3</v>
      </c>
      <c r="F57" s="26">
        <v>1.7935143000000001E-3</v>
      </c>
      <c r="G57" s="6">
        <v>97791.350783870599</v>
      </c>
      <c r="H57" s="6">
        <v>175.3901824493</v>
      </c>
      <c r="I57" s="6">
        <v>97703.655692646003</v>
      </c>
      <c r="J57" s="6">
        <v>3337589.4464890398</v>
      </c>
      <c r="K57" s="8">
        <v>34.129699812299997</v>
      </c>
    </row>
    <row r="58" spans="2:11" x14ac:dyDescent="0.25">
      <c r="B58" s="28">
        <v>50</v>
      </c>
      <c r="C58" s="6">
        <v>162</v>
      </c>
      <c r="D58" s="6">
        <v>77977</v>
      </c>
      <c r="E58" s="7">
        <v>1.9872176000000001E-3</v>
      </c>
      <c r="F58" s="26">
        <v>1.9852451000000001E-3</v>
      </c>
      <c r="G58" s="6">
        <v>97615.960601421306</v>
      </c>
      <c r="H58" s="6">
        <v>193.79160520010001</v>
      </c>
      <c r="I58" s="6">
        <v>97519.064798821302</v>
      </c>
      <c r="J58" s="6">
        <v>3239885.7907964</v>
      </c>
      <c r="K58" s="8">
        <v>33.190123529300003</v>
      </c>
    </row>
    <row r="59" spans="2:11" x14ac:dyDescent="0.25">
      <c r="B59" s="28">
        <v>51</v>
      </c>
      <c r="C59" s="6">
        <v>155</v>
      </c>
      <c r="D59" s="6">
        <v>74286</v>
      </c>
      <c r="E59" s="7">
        <v>2.1993710999999999E-3</v>
      </c>
      <c r="F59" s="26">
        <v>2.1969552000000001E-3</v>
      </c>
      <c r="G59" s="6">
        <v>97422.168996221197</v>
      </c>
      <c r="H59" s="6">
        <v>214.03213914520001</v>
      </c>
      <c r="I59" s="6">
        <v>97315.152926648603</v>
      </c>
      <c r="J59" s="6">
        <v>3142366.72599757</v>
      </c>
      <c r="K59" s="8">
        <v>32.2551505307</v>
      </c>
    </row>
    <row r="60" spans="2:11" x14ac:dyDescent="0.25">
      <c r="B60" s="28">
        <v>52</v>
      </c>
      <c r="C60" s="6">
        <v>184</v>
      </c>
      <c r="D60" s="6">
        <v>71280</v>
      </c>
      <c r="E60" s="7">
        <v>2.4330714999999999E-3</v>
      </c>
      <c r="F60" s="26">
        <v>2.4301152000000001E-3</v>
      </c>
      <c r="G60" s="6">
        <v>97208.136857075995</v>
      </c>
      <c r="H60" s="6">
        <v>236.22696633020001</v>
      </c>
      <c r="I60" s="6">
        <v>97090.023373910895</v>
      </c>
      <c r="J60" s="6">
        <v>3045051.5730709299</v>
      </c>
      <c r="K60" s="8">
        <v>31.325068780500001</v>
      </c>
    </row>
    <row r="61" spans="2:11" x14ac:dyDescent="0.25">
      <c r="B61" s="28">
        <v>53</v>
      </c>
      <c r="C61" s="6">
        <v>183</v>
      </c>
      <c r="D61" s="6">
        <v>68075</v>
      </c>
      <c r="E61" s="7">
        <v>2.6908043999999999E-3</v>
      </c>
      <c r="F61" s="26">
        <v>2.6871891E-3</v>
      </c>
      <c r="G61" s="6">
        <v>96971.909890745796</v>
      </c>
      <c r="H61" s="6">
        <v>260.58185695259999</v>
      </c>
      <c r="I61" s="6">
        <v>96841.618962269495</v>
      </c>
      <c r="J61" s="6">
        <v>2947961.5496970201</v>
      </c>
      <c r="K61" s="8">
        <v>30.4001597269</v>
      </c>
    </row>
    <row r="62" spans="2:11" x14ac:dyDescent="0.25">
      <c r="B62" s="28">
        <v>54</v>
      </c>
      <c r="C62" s="6">
        <v>195</v>
      </c>
      <c r="D62" s="6">
        <v>66379</v>
      </c>
      <c r="E62" s="7">
        <v>2.9757781000000001E-3</v>
      </c>
      <c r="F62" s="26">
        <v>2.971357E-3</v>
      </c>
      <c r="G62" s="6">
        <v>96711.328033793106</v>
      </c>
      <c r="H62" s="6">
        <v>287.36388556520001</v>
      </c>
      <c r="I62" s="6">
        <v>96567.646091010494</v>
      </c>
      <c r="J62" s="6">
        <v>2851119.9307347499</v>
      </c>
      <c r="K62" s="8">
        <v>29.480723599800001</v>
      </c>
    </row>
    <row r="63" spans="2:11" x14ac:dyDescent="0.25">
      <c r="B63" s="28">
        <v>55</v>
      </c>
      <c r="C63" s="6">
        <v>202</v>
      </c>
      <c r="D63" s="6">
        <v>66692</v>
      </c>
      <c r="E63" s="7">
        <v>3.2913106999999998E-3</v>
      </c>
      <c r="F63" s="26">
        <v>3.2859031999999998E-3</v>
      </c>
      <c r="G63" s="6">
        <v>96423.964148227897</v>
      </c>
      <c r="H63" s="6">
        <v>316.8398141724</v>
      </c>
      <c r="I63" s="6">
        <v>96265.544241141703</v>
      </c>
      <c r="J63" s="6">
        <v>2754552.2846437399</v>
      </c>
      <c r="K63" s="8">
        <v>28.5670923092</v>
      </c>
    </row>
    <row r="64" spans="2:11" x14ac:dyDescent="0.25">
      <c r="B64" s="28">
        <v>56</v>
      </c>
      <c r="C64" s="6">
        <v>264</v>
      </c>
      <c r="D64" s="6">
        <v>68269</v>
      </c>
      <c r="E64" s="7">
        <v>3.6395799999999999E-3</v>
      </c>
      <c r="F64" s="26">
        <v>3.6329688000000001E-3</v>
      </c>
      <c r="G64" s="6">
        <v>96107.124334055494</v>
      </c>
      <c r="H64" s="6">
        <v>349.1541829148</v>
      </c>
      <c r="I64" s="6">
        <v>95932.547242598099</v>
      </c>
      <c r="J64" s="6">
        <v>2658286.74040259</v>
      </c>
      <c r="K64" s="8">
        <v>27.659622102099998</v>
      </c>
    </row>
    <row r="65" spans="2:11" x14ac:dyDescent="0.25">
      <c r="B65" s="28">
        <v>57</v>
      </c>
      <c r="C65" s="6">
        <v>281</v>
      </c>
      <c r="D65" s="6">
        <v>70719</v>
      </c>
      <c r="E65" s="7">
        <v>4.0222922999999999E-3</v>
      </c>
      <c r="F65" s="26">
        <v>4.0142190999999999E-3</v>
      </c>
      <c r="G65" s="6">
        <v>95757.970151140704</v>
      </c>
      <c r="H65" s="6">
        <v>384.39347570180001</v>
      </c>
      <c r="I65" s="6">
        <v>95565.773413289804</v>
      </c>
      <c r="J65" s="6">
        <v>2562354.1931599998</v>
      </c>
      <c r="K65" s="8">
        <v>26.7586519338</v>
      </c>
    </row>
    <row r="66" spans="2:11" x14ac:dyDescent="0.25">
      <c r="B66" s="28">
        <v>58</v>
      </c>
      <c r="C66" s="6">
        <v>323</v>
      </c>
      <c r="D66" s="6">
        <v>70938</v>
      </c>
      <c r="E66" s="7">
        <v>4.4411390999999998E-3</v>
      </c>
      <c r="F66" s="26">
        <v>4.4312991000000001E-3</v>
      </c>
      <c r="G66" s="6">
        <v>95373.576675438904</v>
      </c>
      <c r="H66" s="6">
        <v>422.6288471492</v>
      </c>
      <c r="I66" s="6">
        <v>95162.262251864304</v>
      </c>
      <c r="J66" s="6">
        <v>2466788.41974671</v>
      </c>
      <c r="K66" s="8">
        <v>25.864484752900001</v>
      </c>
    </row>
    <row r="67" spans="2:11" x14ac:dyDescent="0.25">
      <c r="B67" s="28">
        <v>59</v>
      </c>
      <c r="C67" s="6">
        <v>313</v>
      </c>
      <c r="D67" s="6">
        <v>66267</v>
      </c>
      <c r="E67" s="7">
        <v>4.898215E-3</v>
      </c>
      <c r="F67" s="26">
        <v>4.8862480000000002E-3</v>
      </c>
      <c r="G67" s="6">
        <v>94950.947828289703</v>
      </c>
      <c r="H67" s="6">
        <v>463.95388282409999</v>
      </c>
      <c r="I67" s="6">
        <v>94718.970886877607</v>
      </c>
      <c r="J67" s="6">
        <v>2371626.1574948402</v>
      </c>
      <c r="K67" s="8">
        <v>24.9773826564</v>
      </c>
    </row>
    <row r="68" spans="2:11" x14ac:dyDescent="0.25">
      <c r="B68" s="28">
        <v>60</v>
      </c>
      <c r="C68" s="6">
        <v>336</v>
      </c>
      <c r="D68" s="6">
        <v>61931</v>
      </c>
      <c r="E68" s="7">
        <v>5.3955792999999998E-3</v>
      </c>
      <c r="F68" s="26">
        <v>5.3810623000000004E-3</v>
      </c>
      <c r="G68" s="6">
        <v>94486.993945465598</v>
      </c>
      <c r="H68" s="6">
        <v>508.4404000847</v>
      </c>
      <c r="I68" s="6">
        <v>94232.773745423197</v>
      </c>
      <c r="J68" s="6">
        <v>2276907.1866079601</v>
      </c>
      <c r="K68" s="8">
        <v>24.097572496800002</v>
      </c>
    </row>
    <row r="69" spans="2:11" x14ac:dyDescent="0.25">
      <c r="B69" s="28">
        <v>61</v>
      </c>
      <c r="C69" s="6">
        <v>375</v>
      </c>
      <c r="D69" s="6">
        <v>60301</v>
      </c>
      <c r="E69" s="7">
        <v>5.9361097E-3</v>
      </c>
      <c r="F69" s="26">
        <v>5.9185430999999997E-3</v>
      </c>
      <c r="G69" s="6">
        <v>93978.553545380899</v>
      </c>
      <c r="H69" s="6">
        <v>556.21612217409995</v>
      </c>
      <c r="I69" s="6">
        <v>93700.445484293799</v>
      </c>
      <c r="J69" s="6">
        <v>2182674.4128625402</v>
      </c>
      <c r="K69" s="8">
        <v>23.2252394884</v>
      </c>
    </row>
    <row r="70" spans="2:11" x14ac:dyDescent="0.25">
      <c r="B70" s="28">
        <v>62</v>
      </c>
      <c r="C70" s="6">
        <v>378</v>
      </c>
      <c r="D70" s="6">
        <v>59162</v>
      </c>
      <c r="E70" s="7">
        <v>6.5242853999999996E-3</v>
      </c>
      <c r="F70" s="26">
        <v>6.5030714999999998E-3</v>
      </c>
      <c r="G70" s="6">
        <v>93422.3374232067</v>
      </c>
      <c r="H70" s="6">
        <v>607.53213765099997</v>
      </c>
      <c r="I70" s="6">
        <v>93118.571354381202</v>
      </c>
      <c r="J70" s="6">
        <v>2088973.9673782501</v>
      </c>
      <c r="K70" s="8">
        <v>22.360540583700001</v>
      </c>
    </row>
    <row r="71" spans="2:11" x14ac:dyDescent="0.25">
      <c r="B71" s="28">
        <v>63</v>
      </c>
      <c r="C71" s="6">
        <v>425</v>
      </c>
      <c r="D71" s="6">
        <v>61396</v>
      </c>
      <c r="E71" s="7">
        <v>7.1655353999999999E-3</v>
      </c>
      <c r="F71" s="26">
        <v>7.1399545999999998E-3</v>
      </c>
      <c r="G71" s="6">
        <v>92814.805285555703</v>
      </c>
      <c r="H71" s="6">
        <v>662.69349768270001</v>
      </c>
      <c r="I71" s="6">
        <v>92483.458536714403</v>
      </c>
      <c r="J71" s="6">
        <v>1995855.39602387</v>
      </c>
      <c r="K71" s="8">
        <v>21.5036317739</v>
      </c>
    </row>
    <row r="72" spans="2:11" x14ac:dyDescent="0.25">
      <c r="B72" s="28">
        <v>64</v>
      </c>
      <c r="C72" s="6">
        <v>552</v>
      </c>
      <c r="D72" s="6">
        <v>65994</v>
      </c>
      <c r="E72" s="7">
        <v>7.8686425000000001E-3</v>
      </c>
      <c r="F72" s="26">
        <v>7.8378061000000006E-3</v>
      </c>
      <c r="G72" s="6">
        <v>92152.111787873102</v>
      </c>
      <c r="H72" s="6">
        <v>722.27038342469996</v>
      </c>
      <c r="I72" s="6">
        <v>91790.976596160705</v>
      </c>
      <c r="J72" s="6">
        <v>1903371.9374871501</v>
      </c>
      <c r="K72" s="8">
        <v>20.654675194700001</v>
      </c>
    </row>
    <row r="73" spans="2:11" x14ac:dyDescent="0.25">
      <c r="B73" s="28">
        <v>65</v>
      </c>
      <c r="C73" s="6">
        <v>591</v>
      </c>
      <c r="D73" s="6">
        <v>69238</v>
      </c>
      <c r="E73" s="7">
        <v>8.6467920000000004E-3</v>
      </c>
      <c r="F73" s="26">
        <v>8.6095693999999993E-3</v>
      </c>
      <c r="G73" s="6">
        <v>91429.841404448307</v>
      </c>
      <c r="H73" s="6">
        <v>787.17156797560006</v>
      </c>
      <c r="I73" s="6">
        <v>91036.255620460593</v>
      </c>
      <c r="J73" s="6">
        <v>1811580.96089099</v>
      </c>
      <c r="K73" s="8">
        <v>19.8138915376</v>
      </c>
    </row>
    <row r="74" spans="2:11" x14ac:dyDescent="0.25">
      <c r="B74" s="28">
        <v>66</v>
      </c>
      <c r="C74" s="6">
        <v>669</v>
      </c>
      <c r="D74" s="6">
        <v>70614</v>
      </c>
      <c r="E74" s="7">
        <v>9.5166938E-3</v>
      </c>
      <c r="F74" s="26">
        <v>9.4716244999999994E-3</v>
      </c>
      <c r="G74" s="6">
        <v>90642.669836472705</v>
      </c>
      <c r="H74" s="6">
        <v>858.53333172949999</v>
      </c>
      <c r="I74" s="6">
        <v>90213.403170607999</v>
      </c>
      <c r="J74" s="6">
        <v>1720544.70527053</v>
      </c>
      <c r="K74" s="8">
        <v>18.981619896800002</v>
      </c>
    </row>
    <row r="75" spans="2:11" x14ac:dyDescent="0.25">
      <c r="B75" s="28">
        <v>67</v>
      </c>
      <c r="C75" s="6">
        <v>752</v>
      </c>
      <c r="D75" s="6">
        <v>70906</v>
      </c>
      <c r="E75" s="7">
        <v>1.04992292E-2</v>
      </c>
      <c r="F75" s="26">
        <v>1.0444400100000001E-2</v>
      </c>
      <c r="G75" s="6">
        <v>89784.136504743306</v>
      </c>
      <c r="H75" s="6">
        <v>937.74144403920002</v>
      </c>
      <c r="I75" s="6">
        <v>89315.265782723698</v>
      </c>
      <c r="J75" s="6">
        <v>1630331.3020999201</v>
      </c>
      <c r="K75" s="8">
        <v>18.1583447318</v>
      </c>
    </row>
    <row r="76" spans="2:11" x14ac:dyDescent="0.25">
      <c r="B76" s="28">
        <v>68</v>
      </c>
      <c r="C76" s="6">
        <v>793</v>
      </c>
      <c r="D76" s="6">
        <v>71011</v>
      </c>
      <c r="E76" s="7">
        <v>1.1620610599999999E-2</v>
      </c>
      <c r="F76" s="26">
        <v>1.1553481399999999E-2</v>
      </c>
      <c r="G76" s="6">
        <v>88846.395060704104</v>
      </c>
      <c r="H76" s="6">
        <v>1026.4851711131</v>
      </c>
      <c r="I76" s="6">
        <v>88333.152475147494</v>
      </c>
      <c r="J76" s="6">
        <v>1541016.0363171999</v>
      </c>
      <c r="K76" s="8">
        <v>17.344722149599999</v>
      </c>
    </row>
    <row r="77" spans="2:11" x14ac:dyDescent="0.25">
      <c r="B77" s="28">
        <v>69</v>
      </c>
      <c r="C77" s="6">
        <v>911</v>
      </c>
      <c r="D77" s="6">
        <v>71355</v>
      </c>
      <c r="E77" s="7">
        <v>1.29119426E-2</v>
      </c>
      <c r="F77" s="26">
        <v>1.28291182E-2</v>
      </c>
      <c r="G77" s="6">
        <v>87819.909889590999</v>
      </c>
      <c r="H77" s="6">
        <v>1126.6520009904</v>
      </c>
      <c r="I77" s="6">
        <v>87256.583889095797</v>
      </c>
      <c r="J77" s="6">
        <v>1452682.8838420501</v>
      </c>
      <c r="K77" s="8">
        <v>16.541612097600002</v>
      </c>
    </row>
    <row r="78" spans="2:11" x14ac:dyDescent="0.25">
      <c r="B78" s="28">
        <v>70</v>
      </c>
      <c r="C78" s="6">
        <v>1044</v>
      </c>
      <c r="D78" s="6">
        <v>71834</v>
      </c>
      <c r="E78" s="7">
        <v>1.43984202E-2</v>
      </c>
      <c r="F78" s="26">
        <v>1.42955038E-2</v>
      </c>
      <c r="G78" s="6">
        <v>86693.257888600594</v>
      </c>
      <c r="H78" s="6">
        <v>1239.3237995277</v>
      </c>
      <c r="I78" s="6">
        <v>86073.595988836794</v>
      </c>
      <c r="J78" s="6">
        <v>1365426.2999529501</v>
      </c>
      <c r="K78" s="8">
        <v>15.7500863759</v>
      </c>
    </row>
    <row r="79" spans="2:11" x14ac:dyDescent="0.25">
      <c r="B79" s="28">
        <v>71</v>
      </c>
      <c r="C79" s="6">
        <v>1177</v>
      </c>
      <c r="D79" s="6">
        <v>70636</v>
      </c>
      <c r="E79" s="7">
        <v>1.6103092199999999E-2</v>
      </c>
      <c r="F79" s="26">
        <v>1.5974472999999999E-2</v>
      </c>
      <c r="G79" s="6">
        <v>85453.934089072907</v>
      </c>
      <c r="H79" s="6">
        <v>1365.081559945</v>
      </c>
      <c r="I79" s="6">
        <v>84771.3933091004</v>
      </c>
      <c r="J79" s="6">
        <v>1279352.70396412</v>
      </c>
      <c r="K79" s="8">
        <v>14.971255771899999</v>
      </c>
    </row>
    <row r="80" spans="2:11" x14ac:dyDescent="0.25">
      <c r="B80" s="28">
        <v>72</v>
      </c>
      <c r="C80" s="6">
        <v>1213</v>
      </c>
      <c r="D80" s="6">
        <v>67929</v>
      </c>
      <c r="E80" s="7">
        <v>1.80522093E-2</v>
      </c>
      <c r="F80" s="26">
        <v>1.7890725699999999E-2</v>
      </c>
      <c r="G80" s="6">
        <v>84088.852529127893</v>
      </c>
      <c r="H80" s="6">
        <v>1504.4105970906</v>
      </c>
      <c r="I80" s="6">
        <v>83336.647230582603</v>
      </c>
      <c r="J80" s="6">
        <v>1194581.3106550199</v>
      </c>
      <c r="K80" s="8">
        <v>14.2061792345</v>
      </c>
    </row>
    <row r="81" spans="2:11" x14ac:dyDescent="0.25">
      <c r="B81" s="28">
        <v>73</v>
      </c>
      <c r="C81" s="6">
        <v>1331</v>
      </c>
      <c r="D81" s="6">
        <v>66883</v>
      </c>
      <c r="E81" s="7">
        <v>2.02817429E-2</v>
      </c>
      <c r="F81" s="26">
        <v>2.0078133099999999E-2</v>
      </c>
      <c r="G81" s="6">
        <v>82584.441932037298</v>
      </c>
      <c r="H81" s="6">
        <v>1658.1414181780001</v>
      </c>
      <c r="I81" s="6">
        <v>81755.371222948306</v>
      </c>
      <c r="J81" s="6">
        <v>1111244.66342444</v>
      </c>
      <c r="K81" s="8">
        <v>13.455859692500001</v>
      </c>
    </row>
    <row r="82" spans="2:11" x14ac:dyDescent="0.25">
      <c r="B82" s="28">
        <v>74</v>
      </c>
      <c r="C82" s="6">
        <v>1542</v>
      </c>
      <c r="D82" s="6">
        <v>67894</v>
      </c>
      <c r="E82" s="7">
        <v>2.2835041100000002E-2</v>
      </c>
      <c r="F82" s="26">
        <v>2.2577264699999999E-2</v>
      </c>
      <c r="G82" s="6">
        <v>80926.3005138593</v>
      </c>
      <c r="H82" s="6">
        <v>1827.0945056749999</v>
      </c>
      <c r="I82" s="6">
        <v>80012.753261021804</v>
      </c>
      <c r="J82" s="6">
        <v>1029489.29220149</v>
      </c>
      <c r="K82" s="8">
        <v>12.7213190973</v>
      </c>
    </row>
    <row r="83" spans="2:11" x14ac:dyDescent="0.25">
      <c r="B83" s="28">
        <v>75</v>
      </c>
      <c r="C83" s="6">
        <v>1694</v>
      </c>
      <c r="D83" s="6">
        <v>66819</v>
      </c>
      <c r="E83" s="7">
        <v>2.5735823500000001E-2</v>
      </c>
      <c r="F83" s="26">
        <v>2.5408864400000002E-2</v>
      </c>
      <c r="G83" s="6">
        <v>79099.206008184294</v>
      </c>
      <c r="H83" s="6">
        <v>2009.8210022850001</v>
      </c>
      <c r="I83" s="6">
        <v>78094.295507041694</v>
      </c>
      <c r="J83" s="6">
        <v>949476.53894046496</v>
      </c>
      <c r="K83" s="8">
        <v>12.003616557699999</v>
      </c>
    </row>
    <row r="84" spans="2:11" x14ac:dyDescent="0.25">
      <c r="B84" s="28">
        <v>76</v>
      </c>
      <c r="C84" s="6">
        <v>1779</v>
      </c>
      <c r="D84" s="6">
        <v>58200</v>
      </c>
      <c r="E84" s="7">
        <v>2.9047573199999999E-2</v>
      </c>
      <c r="F84" s="26">
        <v>2.8631732E-2</v>
      </c>
      <c r="G84" s="6">
        <v>77089.385005899196</v>
      </c>
      <c r="H84" s="6">
        <v>2207.2026142193999</v>
      </c>
      <c r="I84" s="6">
        <v>75985.783698789499</v>
      </c>
      <c r="J84" s="6">
        <v>871382.24343342299</v>
      </c>
      <c r="K84" s="8">
        <v>11.3035308735</v>
      </c>
    </row>
    <row r="85" spans="2:11" x14ac:dyDescent="0.25">
      <c r="B85" s="28">
        <v>77</v>
      </c>
      <c r="C85" s="6">
        <v>1723</v>
      </c>
      <c r="D85" s="6">
        <v>51832</v>
      </c>
      <c r="E85" s="7">
        <v>3.2835304799999999E-2</v>
      </c>
      <c r="F85" s="26">
        <v>3.2304933700000003E-2</v>
      </c>
      <c r="G85" s="6">
        <v>74882.182391679802</v>
      </c>
      <c r="H85" s="6">
        <v>2419.0639349141002</v>
      </c>
      <c r="I85" s="6">
        <v>73672.650424222797</v>
      </c>
      <c r="J85" s="6">
        <v>795396.45973463403</v>
      </c>
      <c r="K85" s="8">
        <v>10.6219722013</v>
      </c>
    </row>
    <row r="86" spans="2:11" x14ac:dyDescent="0.25">
      <c r="B86" s="28">
        <v>78</v>
      </c>
      <c r="C86" s="6">
        <v>1819</v>
      </c>
      <c r="D86" s="6">
        <v>50535</v>
      </c>
      <c r="E86" s="7">
        <v>3.7188348699999998E-2</v>
      </c>
      <c r="F86" s="26">
        <v>3.6509485000000001E-2</v>
      </c>
      <c r="G86" s="6">
        <v>72463.118456765704</v>
      </c>
      <c r="H86" s="6">
        <v>2645.5911360188002</v>
      </c>
      <c r="I86" s="6">
        <v>71140.322888756302</v>
      </c>
      <c r="J86" s="6">
        <v>721723.80931041099</v>
      </c>
      <c r="K86" s="8">
        <v>9.9598778617000008</v>
      </c>
    </row>
    <row r="87" spans="2:11" x14ac:dyDescent="0.25">
      <c r="B87" s="28">
        <v>79</v>
      </c>
      <c r="C87" s="6">
        <v>1916</v>
      </c>
      <c r="D87" s="6">
        <v>45262</v>
      </c>
      <c r="E87" s="7">
        <v>4.2226709000000001E-2</v>
      </c>
      <c r="F87" s="26">
        <v>4.1353595799999997E-2</v>
      </c>
      <c r="G87" s="6">
        <v>69817.5273207469</v>
      </c>
      <c r="H87" s="6">
        <v>2887.2058078515001</v>
      </c>
      <c r="I87" s="6">
        <v>68373.924416821203</v>
      </c>
      <c r="J87" s="6">
        <v>650583.48642165505</v>
      </c>
      <c r="K87" s="8">
        <v>9.3183404137999997</v>
      </c>
    </row>
    <row r="88" spans="2:11" x14ac:dyDescent="0.25">
      <c r="B88" s="28">
        <v>80</v>
      </c>
      <c r="C88" s="6">
        <v>1891</v>
      </c>
      <c r="D88" s="6">
        <v>40100</v>
      </c>
      <c r="E88" s="7">
        <v>4.8080914000000002E-2</v>
      </c>
      <c r="F88" s="26">
        <v>4.6952162499999998E-2</v>
      </c>
      <c r="G88" s="6">
        <v>66930.321512895403</v>
      </c>
      <c r="H88" s="6">
        <v>3142.5233335138</v>
      </c>
      <c r="I88" s="6">
        <v>65359.059846138603</v>
      </c>
      <c r="J88" s="6">
        <v>582209.56200483302</v>
      </c>
      <c r="K88" s="8">
        <v>8.69874145</v>
      </c>
    </row>
    <row r="89" spans="2:11" x14ac:dyDescent="0.25">
      <c r="B89" s="28">
        <v>81</v>
      </c>
      <c r="C89" s="6">
        <v>2038</v>
      </c>
      <c r="D89" s="6">
        <v>37071</v>
      </c>
      <c r="E89" s="7">
        <v>5.4874114299999999E-2</v>
      </c>
      <c r="F89" s="26">
        <v>5.3408735700000001E-2</v>
      </c>
      <c r="G89" s="6">
        <v>63787.7981793816</v>
      </c>
      <c r="H89" s="6">
        <v>3406.8256555162998</v>
      </c>
      <c r="I89" s="6">
        <v>62084.385351623503</v>
      </c>
      <c r="J89" s="6">
        <v>516850.50215869502</v>
      </c>
      <c r="K89" s="8">
        <v>8.1026546911999997</v>
      </c>
    </row>
    <row r="90" spans="2:11" x14ac:dyDescent="0.25">
      <c r="B90" s="28">
        <v>82</v>
      </c>
      <c r="C90" s="6">
        <v>2068</v>
      </c>
      <c r="D90" s="6">
        <v>32850</v>
      </c>
      <c r="E90" s="7">
        <v>6.2723813000000003E-2</v>
      </c>
      <c r="F90" s="26">
        <v>6.0816491799999997E-2</v>
      </c>
      <c r="G90" s="6">
        <v>60380.972523865297</v>
      </c>
      <c r="H90" s="6">
        <v>3672.1589232254</v>
      </c>
      <c r="I90" s="6">
        <v>58544.893062252602</v>
      </c>
      <c r="J90" s="6">
        <v>454766.11680707103</v>
      </c>
      <c r="K90" s="8">
        <v>7.5316129865999999</v>
      </c>
    </row>
    <row r="91" spans="2:11" x14ac:dyDescent="0.25">
      <c r="B91" s="28">
        <v>83</v>
      </c>
      <c r="C91" s="6">
        <v>2042</v>
      </c>
      <c r="D91" s="6">
        <v>28574</v>
      </c>
      <c r="E91" s="7">
        <v>7.1756712599999994E-2</v>
      </c>
      <c r="F91" s="26">
        <v>6.9271369700000002E-2</v>
      </c>
      <c r="G91" s="6">
        <v>56708.8136006399</v>
      </c>
      <c r="H91" s="6">
        <v>3928.2971928095999</v>
      </c>
      <c r="I91" s="6">
        <v>54744.665004235103</v>
      </c>
      <c r="J91" s="6">
        <v>396221.223744819</v>
      </c>
      <c r="K91" s="8">
        <v>6.9869425682999999</v>
      </c>
    </row>
    <row r="92" spans="2:11" x14ac:dyDescent="0.25">
      <c r="B92" s="28">
        <v>84</v>
      </c>
      <c r="C92" s="6">
        <v>2037</v>
      </c>
      <c r="D92" s="6">
        <v>25292</v>
      </c>
      <c r="E92" s="7">
        <v>8.2107604700000003E-2</v>
      </c>
      <c r="F92" s="26">
        <v>7.8869703499999999E-2</v>
      </c>
      <c r="G92" s="6">
        <v>52780.516407830299</v>
      </c>
      <c r="H92" s="6">
        <v>4162.7836779059999</v>
      </c>
      <c r="I92" s="6">
        <v>50699.124568877298</v>
      </c>
      <c r="J92" s="6">
        <v>341476.55874058401</v>
      </c>
      <c r="K92" s="8">
        <v>6.4697464515999998</v>
      </c>
    </row>
    <row r="93" spans="2:11" x14ac:dyDescent="0.25">
      <c r="B93" s="28">
        <v>85</v>
      </c>
      <c r="C93" s="6">
        <v>2081</v>
      </c>
      <c r="D93" s="6">
        <v>22484</v>
      </c>
      <c r="E93" s="7">
        <v>9.3808360399999999E-2</v>
      </c>
      <c r="F93" s="26">
        <v>8.9605488400000002E-2</v>
      </c>
      <c r="G93" s="6">
        <v>48617.732729924297</v>
      </c>
      <c r="H93" s="6">
        <v>4356.4156881764002</v>
      </c>
      <c r="I93" s="6">
        <v>46439.524885836101</v>
      </c>
      <c r="J93" s="6">
        <v>290777.43417170597</v>
      </c>
      <c r="K93" s="8">
        <v>5.9808925229999996</v>
      </c>
    </row>
    <row r="94" spans="2:11" x14ac:dyDescent="0.25">
      <c r="B94" s="28">
        <v>86</v>
      </c>
      <c r="C94" s="6">
        <v>2195</v>
      </c>
      <c r="D94" s="6">
        <v>20214</v>
      </c>
      <c r="E94" s="7">
        <v>0.1070918958</v>
      </c>
      <c r="F94" s="26">
        <v>0.1016490035</v>
      </c>
      <c r="G94" s="6">
        <v>44261.317041747803</v>
      </c>
      <c r="H94" s="6">
        <v>4499.1187722363002</v>
      </c>
      <c r="I94" s="6">
        <v>42011.757655629699</v>
      </c>
      <c r="J94" s="6">
        <v>244337.90928587</v>
      </c>
      <c r="K94" s="8">
        <v>5.5203488195999997</v>
      </c>
    </row>
    <row r="95" spans="2:11" x14ac:dyDescent="0.25">
      <c r="B95" s="28">
        <v>87</v>
      </c>
      <c r="C95" s="6">
        <v>2155</v>
      </c>
      <c r="D95" s="6">
        <v>18116</v>
      </c>
      <c r="E95" s="7">
        <v>0.1221105007</v>
      </c>
      <c r="F95" s="26">
        <v>0.1150840172</v>
      </c>
      <c r="G95" s="6">
        <v>39762.1982695115</v>
      </c>
      <c r="H95" s="6">
        <v>4575.9935094193997</v>
      </c>
      <c r="I95" s="6">
        <v>37474.201514801804</v>
      </c>
      <c r="J95" s="6">
        <v>202326.15163024099</v>
      </c>
      <c r="K95" s="8">
        <v>5.0884045761000003</v>
      </c>
    </row>
    <row r="96" spans="2:11" x14ac:dyDescent="0.25">
      <c r="B96" s="28">
        <v>88</v>
      </c>
      <c r="C96" s="6">
        <v>2234</v>
      </c>
      <c r="D96" s="6">
        <v>16146</v>
      </c>
      <c r="E96" s="7">
        <v>0.1390121544</v>
      </c>
      <c r="F96" s="26">
        <v>0.12997790040000001</v>
      </c>
      <c r="G96" s="6">
        <v>35186.2047600921</v>
      </c>
      <c r="H96" s="6">
        <v>4573.4290178910996</v>
      </c>
      <c r="I96" s="6">
        <v>32899.490251146599</v>
      </c>
      <c r="J96" s="6">
        <v>164851.95011543899</v>
      </c>
      <c r="K96" s="8">
        <v>4.6851301877999996</v>
      </c>
    </row>
    <row r="97" spans="2:11" x14ac:dyDescent="0.25">
      <c r="B97" s="28">
        <v>89</v>
      </c>
      <c r="C97" s="6">
        <v>2348</v>
      </c>
      <c r="D97" s="6">
        <v>14168</v>
      </c>
      <c r="E97" s="7">
        <v>0.15793386300000001</v>
      </c>
      <c r="F97" s="26">
        <v>0.14637507259999999</v>
      </c>
      <c r="G97" s="6">
        <v>30612.775742201098</v>
      </c>
      <c r="H97" s="6">
        <v>4480.9472724285997</v>
      </c>
      <c r="I97" s="6">
        <v>28372.302105986801</v>
      </c>
      <c r="J97" s="6">
        <v>131952.459864292</v>
      </c>
      <c r="K97" s="8">
        <v>4.3103722763999999</v>
      </c>
    </row>
    <row r="98" spans="2:11" x14ac:dyDescent="0.25">
      <c r="B98" s="28">
        <v>90</v>
      </c>
      <c r="C98" s="6">
        <v>2248</v>
      </c>
      <c r="D98" s="6">
        <v>12042</v>
      </c>
      <c r="E98" s="7">
        <v>0.17899358870000001</v>
      </c>
      <c r="F98" s="26">
        <v>0.16429014719999999</v>
      </c>
      <c r="G98" s="6">
        <v>26131.828469772499</v>
      </c>
      <c r="H98" s="6">
        <v>4293.2019454406</v>
      </c>
      <c r="I98" s="6">
        <v>23985.227497052201</v>
      </c>
      <c r="J98" s="6">
        <v>103580.157758306</v>
      </c>
      <c r="K98" s="8">
        <v>3.9637546938999999</v>
      </c>
    </row>
    <row r="99" spans="2:11" x14ac:dyDescent="0.25">
      <c r="B99" s="28">
        <v>91</v>
      </c>
      <c r="C99" s="6">
        <v>2140</v>
      </c>
      <c r="D99" s="6">
        <v>9883</v>
      </c>
      <c r="E99" s="7">
        <v>0.2022809538</v>
      </c>
      <c r="F99" s="26">
        <v>0.18370131510000001</v>
      </c>
      <c r="G99" s="6">
        <v>21838.626524331899</v>
      </c>
      <c r="H99" s="6">
        <v>4011.7844135019</v>
      </c>
      <c r="I99" s="6">
        <v>19832.734317580998</v>
      </c>
      <c r="J99" s="6">
        <v>79594.930261253307</v>
      </c>
      <c r="K99" s="8">
        <v>3.6446857211000001</v>
      </c>
    </row>
    <row r="100" spans="2:11" x14ac:dyDescent="0.25">
      <c r="B100" s="28">
        <v>92</v>
      </c>
      <c r="C100" s="6">
        <v>1827</v>
      </c>
      <c r="D100" s="6">
        <v>7667</v>
      </c>
      <c r="E100" s="7">
        <v>0.22784711660000001</v>
      </c>
      <c r="F100" s="26">
        <v>0.20454466099999999</v>
      </c>
      <c r="G100" s="6">
        <v>17826.842110829999</v>
      </c>
      <c r="H100" s="6">
        <v>3646.3853758061</v>
      </c>
      <c r="I100" s="6">
        <v>16003.649422926999</v>
      </c>
      <c r="J100" s="6">
        <v>59762.195943672297</v>
      </c>
      <c r="K100" s="8">
        <v>3.3523714168000001</v>
      </c>
    </row>
    <row r="101" spans="2:11" x14ac:dyDescent="0.25">
      <c r="B101" s="28">
        <v>93</v>
      </c>
      <c r="C101" s="6">
        <v>1615</v>
      </c>
      <c r="D101" s="6">
        <v>5706</v>
      </c>
      <c r="E101" s="7">
        <v>0.25569447229999998</v>
      </c>
      <c r="F101" s="26">
        <v>0.22671019980000001</v>
      </c>
      <c r="G101" s="6">
        <v>14180.456735023899</v>
      </c>
      <c r="H101" s="6">
        <v>3214.8541801266001</v>
      </c>
      <c r="I101" s="6">
        <v>12573.029644960599</v>
      </c>
      <c r="J101" s="6">
        <v>43758.546520745404</v>
      </c>
      <c r="K101" s="8">
        <v>3.0858347751999999</v>
      </c>
    </row>
    <row r="102" spans="2:11" x14ac:dyDescent="0.25">
      <c r="B102" s="28">
        <v>94</v>
      </c>
      <c r="C102" s="6">
        <v>1336</v>
      </c>
      <c r="D102" s="6">
        <v>4137</v>
      </c>
      <c r="E102" s="7">
        <v>0.28576708319999999</v>
      </c>
      <c r="F102" s="26">
        <v>0.25004042209999999</v>
      </c>
      <c r="G102" s="6">
        <v>10965.602554897299</v>
      </c>
      <c r="H102" s="6">
        <v>2741.8438916312998</v>
      </c>
      <c r="I102" s="6">
        <v>9594.6806090816008</v>
      </c>
      <c r="J102" s="6">
        <v>31185.516875784801</v>
      </c>
      <c r="K102" s="8">
        <v>2.8439401045000001</v>
      </c>
    </row>
    <row r="103" spans="2:11" x14ac:dyDescent="0.25">
      <c r="B103" s="28">
        <v>95</v>
      </c>
      <c r="C103" s="6">
        <v>1010</v>
      </c>
      <c r="D103" s="6">
        <v>2928</v>
      </c>
      <c r="E103" s="7">
        <v>0.31794295230000003</v>
      </c>
      <c r="F103" s="26">
        <v>0.27433199079999998</v>
      </c>
      <c r="G103" s="6">
        <v>8223.7586632660004</v>
      </c>
      <c r="H103" s="6">
        <v>2256.0400858961002</v>
      </c>
      <c r="I103" s="6">
        <v>7095.7386203180004</v>
      </c>
      <c r="J103" s="6">
        <v>21590.8362667031</v>
      </c>
      <c r="K103" s="8">
        <v>2.6254219209</v>
      </c>
    </row>
    <row r="104" spans="2:11" x14ac:dyDescent="0.25">
      <c r="B104" s="28">
        <v>96</v>
      </c>
      <c r="C104" s="6">
        <v>822</v>
      </c>
      <c r="D104" s="6">
        <v>2040</v>
      </c>
      <c r="E104" s="7">
        <v>0.3520293491</v>
      </c>
      <c r="F104" s="26">
        <v>0.29934094929999999</v>
      </c>
      <c r="G104" s="6">
        <v>5967.7185773699002</v>
      </c>
      <c r="H104" s="6">
        <v>1786.3825442578</v>
      </c>
      <c r="I104" s="6">
        <v>5074.5273052410002</v>
      </c>
      <c r="J104" s="6">
        <v>14495.0976463852</v>
      </c>
      <c r="K104" s="8">
        <v>2.4289177612000001</v>
      </c>
    </row>
    <row r="105" spans="2:11" x14ac:dyDescent="0.25">
      <c r="B105" s="28">
        <v>97</v>
      </c>
      <c r="C105" s="6">
        <v>542</v>
      </c>
      <c r="D105" s="6">
        <v>1414</v>
      </c>
      <c r="E105" s="7">
        <v>0.3877623161</v>
      </c>
      <c r="F105" s="26">
        <v>0.32479138600000002</v>
      </c>
      <c r="G105" s="6">
        <v>4181.3360331121003</v>
      </c>
      <c r="H105" s="6">
        <v>1358.0619256950999</v>
      </c>
      <c r="I105" s="6">
        <v>3502.3050702646001</v>
      </c>
      <c r="J105" s="6">
        <v>9420.5703411441991</v>
      </c>
      <c r="K105" s="8">
        <v>2.253004845</v>
      </c>
    </row>
    <row r="106" spans="2:11" x14ac:dyDescent="0.25">
      <c r="B106" s="28">
        <v>98</v>
      </c>
      <c r="C106" s="6">
        <v>430</v>
      </c>
      <c r="D106" s="6">
        <v>948</v>
      </c>
      <c r="E106" s="7">
        <v>0.4248111919</v>
      </c>
      <c r="F106" s="26">
        <v>0.35038702669999999</v>
      </c>
      <c r="G106" s="6">
        <v>2823.2741074169999</v>
      </c>
      <c r="H106" s="6">
        <v>989.23862009050004</v>
      </c>
      <c r="I106" s="6">
        <v>2328.6547973718002</v>
      </c>
      <c r="J106" s="6">
        <v>5918.2652708796004</v>
      </c>
      <c r="K106" s="8">
        <v>2.0962418262</v>
      </c>
    </row>
    <row r="107" spans="2:11" x14ac:dyDescent="0.25">
      <c r="B107" s="28">
        <v>99</v>
      </c>
      <c r="C107" s="6">
        <v>287</v>
      </c>
      <c r="D107" s="6">
        <v>595</v>
      </c>
      <c r="E107" s="7">
        <v>0.46278847249999999</v>
      </c>
      <c r="F107" s="26">
        <v>0.3758247837</v>
      </c>
      <c r="G107" s="6">
        <v>1834.0354873266001</v>
      </c>
      <c r="H107" s="6">
        <v>689.27599035720004</v>
      </c>
      <c r="I107" s="6">
        <v>1489.3974921480001</v>
      </c>
      <c r="J107" s="6">
        <v>3589.6104735078002</v>
      </c>
      <c r="K107" s="8">
        <v>1.9572197475999999</v>
      </c>
    </row>
    <row r="108" spans="2:11" x14ac:dyDescent="0.25">
      <c r="B108" s="28">
        <v>100</v>
      </c>
      <c r="C108" s="6">
        <v>210</v>
      </c>
      <c r="D108" s="6">
        <v>352</v>
      </c>
      <c r="E108" s="7">
        <v>0.50126466300000005</v>
      </c>
      <c r="F108" s="26">
        <v>0.40080897510000002</v>
      </c>
      <c r="G108" s="6">
        <v>1144.7594969694001</v>
      </c>
      <c r="H108" s="6">
        <v>458.82988069060002</v>
      </c>
      <c r="I108" s="6">
        <v>915.34455662400001</v>
      </c>
      <c r="J108" s="6">
        <v>2100.2129813598999</v>
      </c>
      <c r="K108" s="8">
        <v>1.8346325030999999</v>
      </c>
    </row>
    <row r="109" spans="2:11" x14ac:dyDescent="0.25">
      <c r="B109" s="28">
        <v>101</v>
      </c>
      <c r="C109" s="6">
        <v>121</v>
      </c>
      <c r="D109" s="6">
        <v>174</v>
      </c>
      <c r="E109" s="7">
        <v>0.53978705910000002</v>
      </c>
      <c r="F109" s="26">
        <v>0.42506481569999999</v>
      </c>
      <c r="G109" s="6">
        <v>685.9296162787</v>
      </c>
      <c r="H109" s="6">
        <v>291.5645459424</v>
      </c>
      <c r="I109" s="6">
        <v>540.14734330750002</v>
      </c>
      <c r="J109" s="6">
        <v>1184.8684247358001</v>
      </c>
      <c r="K109" s="8">
        <v>1.7273906777000001</v>
      </c>
    </row>
    <row r="110" spans="2:11" x14ac:dyDescent="0.25">
      <c r="B110" s="28">
        <v>102</v>
      </c>
      <c r="C110" s="6">
        <v>47</v>
      </c>
      <c r="D110" s="6">
        <v>74</v>
      </c>
      <c r="E110" s="7">
        <v>0.57790078450000004</v>
      </c>
      <c r="F110" s="26">
        <v>0.44834990390000001</v>
      </c>
      <c r="G110" s="6">
        <v>394.36507033629999</v>
      </c>
      <c r="H110" s="6">
        <v>176.81354137919999</v>
      </c>
      <c r="I110" s="6">
        <v>305.95829964670003</v>
      </c>
      <c r="J110" s="6">
        <v>644.72108142829995</v>
      </c>
      <c r="K110" s="8">
        <v>1.6348331277999999</v>
      </c>
    </row>
    <row r="111" spans="2:11" x14ac:dyDescent="0.25">
      <c r="B111" s="28">
        <v>103</v>
      </c>
      <c r="C111" s="6">
        <v>17</v>
      </c>
      <c r="D111" s="6">
        <v>35</v>
      </c>
      <c r="E111" s="7">
        <v>0.61517004139999998</v>
      </c>
      <c r="F111" s="26">
        <v>0.4704627475</v>
      </c>
      <c r="G111" s="6">
        <v>217.5515289571</v>
      </c>
      <c r="H111" s="6">
        <v>102.3498900372</v>
      </c>
      <c r="I111" s="6">
        <v>166.3765839385</v>
      </c>
      <c r="J111" s="6">
        <v>338.76278178159998</v>
      </c>
      <c r="K111" s="8">
        <v>1.5571611167999999</v>
      </c>
    </row>
    <row r="112" spans="2:11" x14ac:dyDescent="0.25">
      <c r="B112" s="28">
        <v>104</v>
      </c>
      <c r="C112" s="6">
        <v>7</v>
      </c>
      <c r="D112" s="6">
        <v>15</v>
      </c>
      <c r="E112" s="7">
        <v>0.65119749959999995</v>
      </c>
      <c r="F112" s="26">
        <v>0.4912478227</v>
      </c>
      <c r="G112" s="6">
        <v>115.20163891990001</v>
      </c>
      <c r="H112" s="6">
        <v>56.592554288199999</v>
      </c>
      <c r="I112" s="6">
        <v>86.905361775800003</v>
      </c>
      <c r="J112" s="6">
        <v>172.38619784310001</v>
      </c>
      <c r="K112" s="8">
        <v>1.4963866787</v>
      </c>
    </row>
    <row r="113" spans="1:11" ht="13.8" thickBot="1" x14ac:dyDescent="0.3">
      <c r="B113" s="29">
        <v>105</v>
      </c>
      <c r="C113" s="11">
        <v>14</v>
      </c>
      <c r="D113" s="11">
        <v>13</v>
      </c>
      <c r="E113" s="10">
        <v>0.68564004899999997</v>
      </c>
      <c r="F113" s="27">
        <v>1</v>
      </c>
      <c r="G113" s="11">
        <v>58.6090846317</v>
      </c>
      <c r="H113" s="11">
        <v>58.6090846317</v>
      </c>
      <c r="I113" s="11">
        <v>85.480836067300004</v>
      </c>
      <c r="J113" s="11">
        <v>85.480836067300004</v>
      </c>
      <c r="K113" s="12">
        <v>1.4584912323000001</v>
      </c>
    </row>
    <row r="114" spans="1:11" x14ac:dyDescent="0.25">
      <c r="B114" t="s">
        <v>18</v>
      </c>
    </row>
    <row r="115" spans="1:11" x14ac:dyDescent="0.25">
      <c r="B115" t="s">
        <v>19</v>
      </c>
    </row>
    <row r="118" spans="1:11" x14ac:dyDescent="0.25">
      <c r="A118" t="s">
        <v>20</v>
      </c>
      <c r="B118" s="13" t="s">
        <v>21</v>
      </c>
      <c r="E118" s="13" t="s">
        <v>22</v>
      </c>
      <c r="J118" t="s">
        <v>25</v>
      </c>
    </row>
  </sheetData>
  <hyperlinks>
    <hyperlink ref="B118" r:id="rId1" xr:uid="{4496E585-2EAE-4DCD-AEC5-F0A79C9DD001}"/>
    <hyperlink ref="E118" r:id="rId2" xr:uid="{B93F600C-F036-4A0B-960D-BAB40F052D2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8ED1F-1EBB-44AD-A4AC-0C2DD3688703}">
  <sheetPr codeName="List3"/>
  <dimension ref="A1:K118"/>
  <sheetViews>
    <sheetView topLeftCell="A103" workbookViewId="0">
      <selection activeCell="B8" sqref="B8:B113"/>
    </sheetView>
  </sheetViews>
  <sheetFormatPr defaultRowHeight="13.2" x14ac:dyDescent="0.25"/>
  <cols>
    <col min="2" max="2" width="10.77734375" customWidth="1"/>
    <col min="3" max="11" width="15.109375" customWidth="1"/>
  </cols>
  <sheetData>
    <row r="1" spans="1:11" x14ac:dyDescent="0.25">
      <c r="A1" t="s">
        <v>0</v>
      </c>
    </row>
    <row r="3" spans="1:11" x14ac:dyDescent="0.25">
      <c r="B3" s="1" t="s">
        <v>1</v>
      </c>
    </row>
    <row r="4" spans="1:11" x14ac:dyDescent="0.25">
      <c r="B4" t="s">
        <v>2</v>
      </c>
      <c r="J4" s="2" t="s">
        <v>3</v>
      </c>
      <c r="K4" t="s">
        <v>4</v>
      </c>
    </row>
    <row r="5" spans="1:11" x14ac:dyDescent="0.25">
      <c r="J5" s="2" t="s">
        <v>5</v>
      </c>
      <c r="K5" t="s">
        <v>6</v>
      </c>
    </row>
    <row r="7" spans="1:11" ht="52.8" x14ac:dyDescent="0.25">
      <c r="B7" s="3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5" t="s">
        <v>16</v>
      </c>
    </row>
    <row r="8" spans="1:11" x14ac:dyDescent="0.25">
      <c r="B8" s="28">
        <v>0</v>
      </c>
      <c r="C8" s="6">
        <v>124</v>
      </c>
      <c r="D8" s="6">
        <v>54709</v>
      </c>
      <c r="E8" s="7">
        <v>2.2665375000000001E-3</v>
      </c>
      <c r="F8" s="7">
        <v>2.2623840000000001E-3</v>
      </c>
      <c r="G8" s="6">
        <v>100000</v>
      </c>
      <c r="H8" s="6">
        <v>226.23839980849999</v>
      </c>
      <c r="I8" s="6">
        <v>99816.746896155106</v>
      </c>
      <c r="J8" s="6">
        <v>7614838.0529852305</v>
      </c>
      <c r="K8" s="8">
        <v>76.148380529899995</v>
      </c>
    </row>
    <row r="9" spans="1:11" x14ac:dyDescent="0.25">
      <c r="B9" s="28">
        <v>1</v>
      </c>
      <c r="C9" s="6">
        <v>10</v>
      </c>
      <c r="D9" s="6">
        <v>57669</v>
      </c>
      <c r="E9" s="7">
        <v>2.1330470000000001E-4</v>
      </c>
      <c r="F9" s="7">
        <v>2.13282E-4</v>
      </c>
      <c r="G9" s="6">
        <v>99773.761600191501</v>
      </c>
      <c r="H9" s="6">
        <v>21.279946477300001</v>
      </c>
      <c r="I9" s="6">
        <v>99763.121626952896</v>
      </c>
      <c r="J9" s="6">
        <v>7515021.3060890799</v>
      </c>
      <c r="K9" s="8">
        <v>75.320617220000003</v>
      </c>
    </row>
    <row r="10" spans="1:11" x14ac:dyDescent="0.25">
      <c r="B10" s="28">
        <v>2</v>
      </c>
      <c r="C10" s="6">
        <v>8</v>
      </c>
      <c r="D10" s="6">
        <v>57590</v>
      </c>
      <c r="E10" s="7">
        <v>1.12638E-4</v>
      </c>
      <c r="F10" s="7">
        <v>1.1263169999999999E-4</v>
      </c>
      <c r="G10" s="6">
        <v>99752.481653714203</v>
      </c>
      <c r="H10" s="6">
        <v>11.235289116300001</v>
      </c>
      <c r="I10" s="6">
        <v>99746.864009156096</v>
      </c>
      <c r="J10" s="6">
        <v>7415258.1844621198</v>
      </c>
      <c r="K10" s="8">
        <v>74.336578514400003</v>
      </c>
    </row>
    <row r="11" spans="1:11" x14ac:dyDescent="0.25">
      <c r="B11" s="28">
        <v>3</v>
      </c>
      <c r="C11" s="6">
        <v>10</v>
      </c>
      <c r="D11" s="6">
        <v>58896</v>
      </c>
      <c r="E11" s="7">
        <v>1.092141E-4</v>
      </c>
      <c r="F11" s="7">
        <v>1.092081E-4</v>
      </c>
      <c r="G11" s="6">
        <v>99741.246364598002</v>
      </c>
      <c r="H11" s="6">
        <v>10.8925510736</v>
      </c>
      <c r="I11" s="6">
        <v>99735.800089061202</v>
      </c>
      <c r="J11" s="6">
        <v>7315511.3204529705</v>
      </c>
      <c r="K11" s="8">
        <v>73.344895788800002</v>
      </c>
    </row>
    <row r="12" spans="1:11" x14ac:dyDescent="0.25">
      <c r="B12" s="28">
        <v>4</v>
      </c>
      <c r="C12" s="6">
        <v>2</v>
      </c>
      <c r="D12" s="6">
        <v>59771</v>
      </c>
      <c r="E12" s="7">
        <v>9.5447399999999997E-5</v>
      </c>
      <c r="F12" s="7">
        <v>9.54428E-5</v>
      </c>
      <c r="G12" s="6">
        <v>99730.353813524402</v>
      </c>
      <c r="H12" s="6">
        <v>9.5185438851999997</v>
      </c>
      <c r="I12" s="6">
        <v>99725.594541581799</v>
      </c>
      <c r="J12" s="6">
        <v>7215775.5203639101</v>
      </c>
      <c r="K12" s="8">
        <v>72.352851909600005</v>
      </c>
    </row>
    <row r="13" spans="1:11" x14ac:dyDescent="0.25">
      <c r="B13" s="28">
        <v>5</v>
      </c>
      <c r="C13" s="6">
        <v>4</v>
      </c>
      <c r="D13" s="6">
        <v>60078</v>
      </c>
      <c r="E13" s="7">
        <v>7.8500900000000006E-5</v>
      </c>
      <c r="F13" s="7">
        <v>7.8497800000000006E-5</v>
      </c>
      <c r="G13" s="6">
        <v>99720.835269639196</v>
      </c>
      <c r="H13" s="6">
        <v>7.8278699887999998</v>
      </c>
      <c r="I13" s="6">
        <v>99716.921334644794</v>
      </c>
      <c r="J13" s="6">
        <v>7116049.9258223204</v>
      </c>
      <c r="K13" s="8">
        <v>71.359710401399994</v>
      </c>
    </row>
    <row r="14" spans="1:11" x14ac:dyDescent="0.25">
      <c r="B14" s="28">
        <v>6</v>
      </c>
      <c r="C14" s="6">
        <v>5</v>
      </c>
      <c r="D14" s="6">
        <v>59516</v>
      </c>
      <c r="E14" s="7">
        <v>6.8807700000000002E-5</v>
      </c>
      <c r="F14" s="7">
        <v>6.8805299999999997E-5</v>
      </c>
      <c r="G14" s="6">
        <v>99713.007399650407</v>
      </c>
      <c r="H14" s="6">
        <v>6.8607856505999996</v>
      </c>
      <c r="I14" s="6">
        <v>99709.577006825202</v>
      </c>
      <c r="J14" s="6">
        <v>7016333.0044876803</v>
      </c>
      <c r="K14" s="8">
        <v>70.365273172100004</v>
      </c>
    </row>
    <row r="15" spans="1:11" x14ac:dyDescent="0.25">
      <c r="B15" s="28">
        <v>7</v>
      </c>
      <c r="C15" s="6">
        <v>2</v>
      </c>
      <c r="D15" s="6">
        <v>58796</v>
      </c>
      <c r="E15" s="7">
        <v>6.7464899999999998E-5</v>
      </c>
      <c r="F15" s="7">
        <v>6.74626E-5</v>
      </c>
      <c r="G15" s="6">
        <v>99706.146613999896</v>
      </c>
      <c r="H15" s="6">
        <v>6.7264393600999997</v>
      </c>
      <c r="I15" s="6">
        <v>99702.783394319806</v>
      </c>
      <c r="J15" s="6">
        <v>6916623.4274808504</v>
      </c>
      <c r="K15" s="8">
        <v>69.370080605499993</v>
      </c>
    </row>
    <row r="16" spans="1:11" x14ac:dyDescent="0.25">
      <c r="B16" s="28">
        <v>8</v>
      </c>
      <c r="C16" s="6">
        <v>8</v>
      </c>
      <c r="D16" s="6">
        <v>57970</v>
      </c>
      <c r="E16" s="7">
        <v>7.0686399999999995E-5</v>
      </c>
      <c r="F16" s="7">
        <v>7.0683899999999996E-5</v>
      </c>
      <c r="G16" s="6">
        <v>99699.420174639701</v>
      </c>
      <c r="H16" s="6">
        <v>7.0471463783999999</v>
      </c>
      <c r="I16" s="6">
        <v>99695.8966014506</v>
      </c>
      <c r="J16" s="6">
        <v>6816920.6440865304</v>
      </c>
      <c r="K16" s="8">
        <v>68.374727076100001</v>
      </c>
    </row>
    <row r="17" spans="2:11" x14ac:dyDescent="0.25">
      <c r="B17" s="28">
        <v>9</v>
      </c>
      <c r="C17" s="6">
        <v>4</v>
      </c>
      <c r="D17" s="6">
        <v>57662</v>
      </c>
      <c r="E17" s="7">
        <v>7.5344400000000003E-5</v>
      </c>
      <c r="F17" s="7">
        <v>7.5341500000000004E-5</v>
      </c>
      <c r="G17" s="6">
        <v>99692.373028261398</v>
      </c>
      <c r="H17" s="6">
        <v>7.5109769185999999</v>
      </c>
      <c r="I17" s="6">
        <v>99688.617539802101</v>
      </c>
      <c r="J17" s="6">
        <v>6717224.7474850798</v>
      </c>
      <c r="K17" s="8">
        <v>67.379525067399996</v>
      </c>
    </row>
    <row r="18" spans="2:11" x14ac:dyDescent="0.25">
      <c r="B18" s="28">
        <v>10</v>
      </c>
      <c r="C18" s="6">
        <v>5</v>
      </c>
      <c r="D18" s="6">
        <v>58171</v>
      </c>
      <c r="E18" s="7">
        <v>8.0942699999999993E-5</v>
      </c>
      <c r="F18" s="7">
        <v>8.0939400000000006E-5</v>
      </c>
      <c r="G18" s="6">
        <v>99684.862051342803</v>
      </c>
      <c r="H18" s="6">
        <v>8.0684313468000006</v>
      </c>
      <c r="I18" s="6">
        <v>99680.827835669304</v>
      </c>
      <c r="J18" s="6">
        <v>6617536.12994528</v>
      </c>
      <c r="K18" s="8">
        <v>66.384564253500002</v>
      </c>
    </row>
    <row r="19" spans="2:11" x14ac:dyDescent="0.25">
      <c r="B19" s="28">
        <v>11</v>
      </c>
      <c r="C19" s="6">
        <v>4</v>
      </c>
      <c r="D19" s="6">
        <v>60257</v>
      </c>
      <c r="E19" s="7">
        <v>8.9727400000000004E-5</v>
      </c>
      <c r="F19" s="7">
        <v>8.9723300000000002E-5</v>
      </c>
      <c r="G19" s="6">
        <v>99676.793619995893</v>
      </c>
      <c r="H19" s="6">
        <v>8.9433333806000004</v>
      </c>
      <c r="I19" s="6">
        <v>99672.321953305596</v>
      </c>
      <c r="J19" s="6">
        <v>6517855.3021096103</v>
      </c>
      <c r="K19" s="8">
        <v>65.389897341199998</v>
      </c>
    </row>
    <row r="20" spans="2:11" x14ac:dyDescent="0.25">
      <c r="B20" s="28">
        <v>12</v>
      </c>
      <c r="C20" s="6">
        <v>7</v>
      </c>
      <c r="D20" s="6">
        <v>62369</v>
      </c>
      <c r="E20" s="7">
        <v>1.049228E-4</v>
      </c>
      <c r="F20" s="7">
        <v>1.0491730000000001E-4</v>
      </c>
      <c r="G20" s="6">
        <v>99667.850286615299</v>
      </c>
      <c r="H20" s="6">
        <v>10.456886235800001</v>
      </c>
      <c r="I20" s="6">
        <v>99662.6218434974</v>
      </c>
      <c r="J20" s="6">
        <v>6418182.9801563099</v>
      </c>
      <c r="K20" s="8">
        <v>64.395720001000001</v>
      </c>
    </row>
    <row r="21" spans="2:11" x14ac:dyDescent="0.25">
      <c r="B21" s="28">
        <v>13</v>
      </c>
      <c r="C21" s="6">
        <v>6</v>
      </c>
      <c r="D21" s="6">
        <v>62893</v>
      </c>
      <c r="E21" s="7">
        <v>1.2935670000000001E-4</v>
      </c>
      <c r="F21" s="7">
        <v>1.293484E-4</v>
      </c>
      <c r="G21" s="6">
        <v>99657.3934003795</v>
      </c>
      <c r="H21" s="6">
        <v>12.89051965</v>
      </c>
      <c r="I21" s="6">
        <v>99650.948140554494</v>
      </c>
      <c r="J21" s="6">
        <v>6318520.3583128098</v>
      </c>
      <c r="K21" s="8">
        <v>63.402424473700002</v>
      </c>
    </row>
    <row r="22" spans="2:11" x14ac:dyDescent="0.25">
      <c r="B22" s="28">
        <v>14</v>
      </c>
      <c r="C22" s="6">
        <v>10</v>
      </c>
      <c r="D22" s="6">
        <v>62102</v>
      </c>
      <c r="E22" s="7">
        <v>1.660125E-4</v>
      </c>
      <c r="F22" s="7">
        <v>1.6599869999999999E-4</v>
      </c>
      <c r="G22" s="6">
        <v>99644.502880729502</v>
      </c>
      <c r="H22" s="6">
        <v>16.540855661799998</v>
      </c>
      <c r="I22" s="6">
        <v>99636.232452898606</v>
      </c>
      <c r="J22" s="6">
        <v>6218869.4101722501</v>
      </c>
      <c r="K22" s="8">
        <v>62.410561851200001</v>
      </c>
    </row>
    <row r="23" spans="2:11" x14ac:dyDescent="0.25">
      <c r="B23" s="28">
        <v>15</v>
      </c>
      <c r="C23" s="6">
        <v>13</v>
      </c>
      <c r="D23" s="6">
        <v>58964</v>
      </c>
      <c r="E23" s="7">
        <v>2.186643E-4</v>
      </c>
      <c r="F23" s="7">
        <v>2.1864040000000001E-4</v>
      </c>
      <c r="G23" s="6">
        <v>99627.962025067696</v>
      </c>
      <c r="H23" s="6">
        <v>21.7826938758</v>
      </c>
      <c r="I23" s="6">
        <v>99617.070678129807</v>
      </c>
      <c r="J23" s="6">
        <v>6119233.1777193602</v>
      </c>
      <c r="K23" s="8">
        <v>61.420840628900002</v>
      </c>
    </row>
    <row r="24" spans="2:11" x14ac:dyDescent="0.25">
      <c r="B24" s="28">
        <v>16</v>
      </c>
      <c r="C24" s="6">
        <v>14</v>
      </c>
      <c r="D24" s="6">
        <v>56167</v>
      </c>
      <c r="E24" s="7">
        <v>2.8936149999999998E-4</v>
      </c>
      <c r="F24" s="7">
        <v>2.8931969999999998E-4</v>
      </c>
      <c r="G24" s="6">
        <v>99606.179331191903</v>
      </c>
      <c r="H24" s="6">
        <v>28.8180285119</v>
      </c>
      <c r="I24" s="6">
        <v>99591.770316935901</v>
      </c>
      <c r="J24" s="6">
        <v>6019616.1070412304</v>
      </c>
      <c r="K24" s="8">
        <v>60.434163296500003</v>
      </c>
    </row>
    <row r="25" spans="2:11" x14ac:dyDescent="0.25">
      <c r="B25" s="28">
        <v>17</v>
      </c>
      <c r="C25" s="6">
        <v>15</v>
      </c>
      <c r="D25" s="6">
        <v>54806</v>
      </c>
      <c r="E25" s="7">
        <v>3.7565020000000001E-4</v>
      </c>
      <c r="F25" s="7">
        <v>3.755796E-4</v>
      </c>
      <c r="G25" s="6">
        <v>99577.361302679899</v>
      </c>
      <c r="H25" s="6">
        <v>37.399228223599998</v>
      </c>
      <c r="I25" s="6">
        <v>99558.661688568201</v>
      </c>
      <c r="J25" s="6">
        <v>5920024.3367242897</v>
      </c>
      <c r="K25" s="8">
        <v>59.4515084481</v>
      </c>
    </row>
    <row r="26" spans="2:11" x14ac:dyDescent="0.25">
      <c r="B26" s="28">
        <v>18</v>
      </c>
      <c r="C26" s="6">
        <v>33</v>
      </c>
      <c r="D26" s="6">
        <v>53424</v>
      </c>
      <c r="E26" s="7">
        <v>4.6897840000000002E-4</v>
      </c>
      <c r="F26" s="7">
        <v>4.6886840000000003E-4</v>
      </c>
      <c r="G26" s="6">
        <v>99539.962074456402</v>
      </c>
      <c r="H26" s="6">
        <v>46.671144828300001</v>
      </c>
      <c r="I26" s="6">
        <v>99516.6265020422</v>
      </c>
      <c r="J26" s="6">
        <v>5820465.6750357198</v>
      </c>
      <c r="K26" s="8">
        <v>58.473657752500003</v>
      </c>
    </row>
    <row r="27" spans="2:11" x14ac:dyDescent="0.25">
      <c r="B27" s="28">
        <v>19</v>
      </c>
      <c r="C27" s="6">
        <v>35</v>
      </c>
      <c r="D27" s="6">
        <v>51365</v>
      </c>
      <c r="E27" s="7">
        <v>5.5954599999999996E-4</v>
      </c>
      <c r="F27" s="7">
        <v>5.5938950000000004E-4</v>
      </c>
      <c r="G27" s="6">
        <v>99493.2909296281</v>
      </c>
      <c r="H27" s="6">
        <v>55.6555006038</v>
      </c>
      <c r="I27" s="6">
        <v>99465.463179326194</v>
      </c>
      <c r="J27" s="6">
        <v>5720949.0485336799</v>
      </c>
      <c r="K27" s="8">
        <v>57.500852520599999</v>
      </c>
    </row>
    <row r="28" spans="2:11" x14ac:dyDescent="0.25">
      <c r="B28" s="28">
        <v>20</v>
      </c>
      <c r="C28" s="6">
        <v>28</v>
      </c>
      <c r="D28" s="6">
        <v>50907</v>
      </c>
      <c r="E28" s="7">
        <v>6.3595980000000002E-4</v>
      </c>
      <c r="F28" s="7">
        <v>6.3575770000000005E-4</v>
      </c>
      <c r="G28" s="6">
        <v>99437.635429024303</v>
      </c>
      <c r="H28" s="6">
        <v>63.218237999800003</v>
      </c>
      <c r="I28" s="6">
        <v>99406.026310024303</v>
      </c>
      <c r="J28" s="6">
        <v>5621483.5853543496</v>
      </c>
      <c r="K28" s="8">
        <v>56.532756044499997</v>
      </c>
    </row>
    <row r="29" spans="2:11" x14ac:dyDescent="0.25">
      <c r="B29" s="28">
        <v>21</v>
      </c>
      <c r="C29" s="6">
        <v>37</v>
      </c>
      <c r="D29" s="6">
        <v>50642</v>
      </c>
      <c r="E29" s="7">
        <v>6.8906909999999998E-4</v>
      </c>
      <c r="F29" s="7">
        <v>6.8883170000000001E-4</v>
      </c>
      <c r="G29" s="6">
        <v>99374.417191024404</v>
      </c>
      <c r="H29" s="6">
        <v>68.452252178099997</v>
      </c>
      <c r="I29" s="6">
        <v>99340.191064935396</v>
      </c>
      <c r="J29" s="6">
        <v>5522077.5590443304</v>
      </c>
      <c r="K29" s="8">
        <v>55.568401960300001</v>
      </c>
    </row>
    <row r="30" spans="2:11" x14ac:dyDescent="0.25">
      <c r="B30" s="28">
        <v>22</v>
      </c>
      <c r="C30" s="6">
        <v>34</v>
      </c>
      <c r="D30" s="6">
        <v>50296</v>
      </c>
      <c r="E30" s="7">
        <v>7.1865630000000002E-4</v>
      </c>
      <c r="F30" s="7">
        <v>7.1839820000000004E-4</v>
      </c>
      <c r="G30" s="6">
        <v>99305.9649388463</v>
      </c>
      <c r="H30" s="6">
        <v>71.341224803700001</v>
      </c>
      <c r="I30" s="6">
        <v>99270.294326444506</v>
      </c>
      <c r="J30" s="6">
        <v>5422737.3679793896</v>
      </c>
      <c r="K30" s="8">
        <v>54.606360970499999</v>
      </c>
    </row>
    <row r="31" spans="2:11" x14ac:dyDescent="0.25">
      <c r="B31" s="28">
        <v>23</v>
      </c>
      <c r="C31" s="6">
        <v>38</v>
      </c>
      <c r="D31" s="6">
        <v>50163</v>
      </c>
      <c r="E31" s="7">
        <v>7.293143E-4</v>
      </c>
      <c r="F31" s="7">
        <v>7.290485E-4</v>
      </c>
      <c r="G31" s="6">
        <v>99234.623714042697</v>
      </c>
      <c r="H31" s="6">
        <v>72.346851121300006</v>
      </c>
      <c r="I31" s="6">
        <v>99198.450288481996</v>
      </c>
      <c r="J31" s="6">
        <v>5323467.0736529501</v>
      </c>
      <c r="K31" s="8">
        <v>53.645258826099997</v>
      </c>
    </row>
    <row r="32" spans="2:11" x14ac:dyDescent="0.25">
      <c r="B32" s="28">
        <v>24</v>
      </c>
      <c r="C32" s="6">
        <v>43</v>
      </c>
      <c r="D32" s="6">
        <v>51119</v>
      </c>
      <c r="E32" s="7">
        <v>7.2820719999999999E-4</v>
      </c>
      <c r="F32" s="7">
        <v>7.2794210000000001E-4</v>
      </c>
      <c r="G32" s="6">
        <v>99162.276862921397</v>
      </c>
      <c r="H32" s="6">
        <v>72.184396536199998</v>
      </c>
      <c r="I32" s="6">
        <v>99126.184664653294</v>
      </c>
      <c r="J32" s="6">
        <v>5224268.62336447</v>
      </c>
      <c r="K32" s="8">
        <v>52.684032563999999</v>
      </c>
    </row>
    <row r="33" spans="2:11" x14ac:dyDescent="0.25">
      <c r="B33" s="28">
        <v>25</v>
      </c>
      <c r="C33" s="6">
        <v>38</v>
      </c>
      <c r="D33" s="6">
        <v>51641</v>
      </c>
      <c r="E33" s="7">
        <v>7.2360610000000004E-4</v>
      </c>
      <c r="F33" s="7">
        <v>7.2334440000000003E-4</v>
      </c>
      <c r="G33" s="6">
        <v>99090.092466385206</v>
      </c>
      <c r="H33" s="6">
        <v>71.676263713099999</v>
      </c>
      <c r="I33" s="6">
        <v>99054.254334528596</v>
      </c>
      <c r="J33" s="6">
        <v>5125142.4386998098</v>
      </c>
      <c r="K33" s="8">
        <v>51.7220471909</v>
      </c>
    </row>
    <row r="34" spans="2:11" x14ac:dyDescent="0.25">
      <c r="B34" s="28">
        <v>26</v>
      </c>
      <c r="C34" s="6">
        <v>36</v>
      </c>
      <c r="D34" s="6">
        <v>53645</v>
      </c>
      <c r="E34" s="7">
        <v>7.2369100000000005E-4</v>
      </c>
      <c r="F34" s="7">
        <v>7.234292E-4</v>
      </c>
      <c r="G34" s="6">
        <v>99018.416202672102</v>
      </c>
      <c r="H34" s="6">
        <v>71.6328178614</v>
      </c>
      <c r="I34" s="6">
        <v>98982.599793741407</v>
      </c>
      <c r="J34" s="6">
        <v>5026088.1843652902</v>
      </c>
      <c r="K34" s="8">
        <v>50.759125192200003</v>
      </c>
    </row>
    <row r="35" spans="2:11" x14ac:dyDescent="0.25">
      <c r="B35" s="28">
        <v>27</v>
      </c>
      <c r="C35" s="6">
        <v>44</v>
      </c>
      <c r="D35" s="6">
        <v>58151</v>
      </c>
      <c r="E35" s="7">
        <v>7.3395809999999998E-4</v>
      </c>
      <c r="F35" s="7">
        <v>7.3368890000000001E-4</v>
      </c>
      <c r="G35" s="6">
        <v>98946.783384810697</v>
      </c>
      <c r="H35" s="6">
        <v>72.596155490000001</v>
      </c>
      <c r="I35" s="6">
        <v>98910.485307065697</v>
      </c>
      <c r="J35" s="6">
        <v>4927105.5845715404</v>
      </c>
      <c r="K35" s="8">
        <v>49.795510435200001</v>
      </c>
    </row>
    <row r="36" spans="2:11" x14ac:dyDescent="0.25">
      <c r="B36" s="28">
        <v>28</v>
      </c>
      <c r="C36" s="6">
        <v>36</v>
      </c>
      <c r="D36" s="6">
        <v>64386</v>
      </c>
      <c r="E36" s="7">
        <v>7.577797E-4</v>
      </c>
      <c r="F36" s="7">
        <v>7.5749270000000004E-4</v>
      </c>
      <c r="G36" s="6">
        <v>98874.187229320698</v>
      </c>
      <c r="H36" s="6">
        <v>74.896475843600001</v>
      </c>
      <c r="I36" s="6">
        <v>98836.738991398903</v>
      </c>
      <c r="J36" s="6">
        <v>4828195.0992644802</v>
      </c>
      <c r="K36" s="8">
        <v>48.831704558699997</v>
      </c>
    </row>
    <row r="37" spans="2:11" x14ac:dyDescent="0.25">
      <c r="B37" s="28">
        <v>29</v>
      </c>
      <c r="C37" s="6">
        <v>49</v>
      </c>
      <c r="D37" s="6">
        <v>68427</v>
      </c>
      <c r="E37" s="7">
        <v>7.9893070000000002E-4</v>
      </c>
      <c r="F37" s="7">
        <v>7.9861169999999998E-4</v>
      </c>
      <c r="G37" s="6">
        <v>98799.290753477093</v>
      </c>
      <c r="H37" s="6">
        <v>78.902264946599999</v>
      </c>
      <c r="I37" s="6">
        <v>98759.839621003804</v>
      </c>
      <c r="J37" s="6">
        <v>4729358.3602730799</v>
      </c>
      <c r="K37" s="8">
        <v>47.868343226</v>
      </c>
    </row>
    <row r="38" spans="2:11" x14ac:dyDescent="0.25">
      <c r="B38" s="28">
        <v>30</v>
      </c>
      <c r="C38" s="6">
        <v>62</v>
      </c>
      <c r="D38" s="6">
        <v>70718</v>
      </c>
      <c r="E38" s="7">
        <v>8.5640450000000002E-4</v>
      </c>
      <c r="F38" s="7">
        <v>8.5603800000000005E-4</v>
      </c>
      <c r="G38" s="6">
        <v>98720.388488530501</v>
      </c>
      <c r="H38" s="6">
        <v>84.508400749900005</v>
      </c>
      <c r="I38" s="6">
        <v>98678.134288155503</v>
      </c>
      <c r="J38" s="6">
        <v>4630598.52065208</v>
      </c>
      <c r="K38" s="8">
        <v>46.906202371699997</v>
      </c>
    </row>
    <row r="39" spans="2:11" x14ac:dyDescent="0.25">
      <c r="B39" s="28">
        <v>31</v>
      </c>
      <c r="C39" s="6">
        <v>73</v>
      </c>
      <c r="D39" s="6">
        <v>72680</v>
      </c>
      <c r="E39" s="7">
        <v>9.2489989999999995E-4</v>
      </c>
      <c r="F39" s="7">
        <v>9.244724E-4</v>
      </c>
      <c r="G39" s="6">
        <v>98635.880087780606</v>
      </c>
      <c r="H39" s="6">
        <v>91.186146106699994</v>
      </c>
      <c r="I39" s="6">
        <v>98590.287014727204</v>
      </c>
      <c r="J39" s="6">
        <v>4531920.3863639198</v>
      </c>
      <c r="K39" s="8">
        <v>45.9459618785</v>
      </c>
    </row>
    <row r="40" spans="2:11" x14ac:dyDescent="0.25">
      <c r="B40" s="28">
        <v>32</v>
      </c>
      <c r="C40" s="6">
        <v>80</v>
      </c>
      <c r="D40" s="6">
        <v>72137</v>
      </c>
      <c r="E40" s="7">
        <v>9.9805139999999994E-4</v>
      </c>
      <c r="F40" s="7">
        <v>9.9755349999999994E-4</v>
      </c>
      <c r="G40" s="6">
        <v>98544.693941673904</v>
      </c>
      <c r="H40" s="6">
        <v>98.303609226000006</v>
      </c>
      <c r="I40" s="6">
        <v>98495.542137060896</v>
      </c>
      <c r="J40" s="6">
        <v>4433330.0993491895</v>
      </c>
      <c r="K40" s="8">
        <v>44.988014290999999</v>
      </c>
    </row>
    <row r="41" spans="2:11" x14ac:dyDescent="0.25">
      <c r="B41" s="28">
        <v>33</v>
      </c>
      <c r="C41" s="6">
        <v>79</v>
      </c>
      <c r="D41" s="6">
        <v>72552</v>
      </c>
      <c r="E41" s="7">
        <v>1.0737084E-3</v>
      </c>
      <c r="F41" s="7">
        <v>1.0731323E-3</v>
      </c>
      <c r="G41" s="6">
        <v>98446.390332447903</v>
      </c>
      <c r="H41" s="6">
        <v>105.64600362829999</v>
      </c>
      <c r="I41" s="6">
        <v>98393.567330633799</v>
      </c>
      <c r="J41" s="6">
        <v>4334834.5572121302</v>
      </c>
      <c r="K41" s="8">
        <v>44.032437782400002</v>
      </c>
    </row>
    <row r="42" spans="2:11" x14ac:dyDescent="0.25">
      <c r="B42" s="28">
        <v>34</v>
      </c>
      <c r="C42" s="6">
        <v>88</v>
      </c>
      <c r="D42" s="6">
        <v>73384</v>
      </c>
      <c r="E42" s="7">
        <v>1.1519276000000001E-3</v>
      </c>
      <c r="F42" s="7">
        <v>1.1512645000000001E-3</v>
      </c>
      <c r="G42" s="6">
        <v>98340.744328819594</v>
      </c>
      <c r="H42" s="6">
        <v>113.21620600049999</v>
      </c>
      <c r="I42" s="6">
        <v>98284.136225819399</v>
      </c>
      <c r="J42" s="6">
        <v>4236440.9898814997</v>
      </c>
      <c r="K42" s="8">
        <v>43.079204034900002</v>
      </c>
    </row>
    <row r="43" spans="2:11" x14ac:dyDescent="0.25">
      <c r="B43" s="28">
        <v>35</v>
      </c>
      <c r="C43" s="6">
        <v>73</v>
      </c>
      <c r="D43" s="6">
        <v>73706</v>
      </c>
      <c r="E43" s="7">
        <v>1.2327232999999999E-3</v>
      </c>
      <c r="F43" s="7">
        <v>1.2319640000000001E-3</v>
      </c>
      <c r="G43" s="6">
        <v>98227.528122819102</v>
      </c>
      <c r="H43" s="6">
        <v>121.0127736445</v>
      </c>
      <c r="I43" s="6">
        <v>98167.021735996896</v>
      </c>
      <c r="J43" s="6">
        <v>4138156.8536556801</v>
      </c>
      <c r="K43" s="8">
        <v>42.128280460100001</v>
      </c>
    </row>
    <row r="44" spans="2:11" x14ac:dyDescent="0.25">
      <c r="B44" s="28">
        <v>36</v>
      </c>
      <c r="C44" s="6">
        <v>102</v>
      </c>
      <c r="D44" s="6">
        <v>74780</v>
      </c>
      <c r="E44" s="7">
        <v>1.3156695E-3</v>
      </c>
      <c r="F44" s="7">
        <v>1.3148045999999999E-3</v>
      </c>
      <c r="G44" s="6">
        <v>98106.515349174602</v>
      </c>
      <c r="H44" s="6">
        <v>128.99089870579999</v>
      </c>
      <c r="I44" s="6">
        <v>98042.019899821797</v>
      </c>
      <c r="J44" s="6">
        <v>4039989.8319196799</v>
      </c>
      <c r="K44" s="8">
        <v>41.179628259600001</v>
      </c>
    </row>
    <row r="45" spans="2:11" x14ac:dyDescent="0.25">
      <c r="B45" s="28">
        <v>37</v>
      </c>
      <c r="C45" s="6">
        <v>115</v>
      </c>
      <c r="D45" s="6">
        <v>75553</v>
      </c>
      <c r="E45" s="7">
        <v>1.4001265E-3</v>
      </c>
      <c r="F45" s="7">
        <v>1.3991470000000001E-3</v>
      </c>
      <c r="G45" s="6">
        <v>97977.524450468904</v>
      </c>
      <c r="H45" s="6">
        <v>137.08495553820001</v>
      </c>
      <c r="I45" s="6">
        <v>97908.981972699796</v>
      </c>
      <c r="J45" s="6">
        <v>3941947.8120198599</v>
      </c>
      <c r="K45" s="8">
        <v>40.2331844383</v>
      </c>
    </row>
    <row r="46" spans="2:11" x14ac:dyDescent="0.25">
      <c r="B46" s="28">
        <v>38</v>
      </c>
      <c r="C46" s="6">
        <v>124</v>
      </c>
      <c r="D46" s="6">
        <v>75669</v>
      </c>
      <c r="E46" s="7">
        <v>1.4864946000000001E-3</v>
      </c>
      <c r="F46" s="7">
        <v>1.4853906E-3</v>
      </c>
      <c r="G46" s="6">
        <v>97840.439494930702</v>
      </c>
      <c r="H46" s="6">
        <v>145.33126788000001</v>
      </c>
      <c r="I46" s="6">
        <v>97767.773860990594</v>
      </c>
      <c r="J46" s="6">
        <v>3844038.8300471599</v>
      </c>
      <c r="K46" s="8">
        <v>39.288854893600003</v>
      </c>
    </row>
    <row r="47" spans="2:11" x14ac:dyDescent="0.25">
      <c r="B47" s="28">
        <v>39</v>
      </c>
      <c r="C47" s="6">
        <v>117</v>
      </c>
      <c r="D47" s="6">
        <v>76296</v>
      </c>
      <c r="E47" s="7">
        <v>1.5785828000000001E-3</v>
      </c>
      <c r="F47" s="7">
        <v>1.5773377999999999E-3</v>
      </c>
      <c r="G47" s="6">
        <v>97695.108227050601</v>
      </c>
      <c r="H47" s="6">
        <v>154.09818901829999</v>
      </c>
      <c r="I47" s="6">
        <v>97618.059132541501</v>
      </c>
      <c r="J47" s="6">
        <v>3746271.0561861699</v>
      </c>
      <c r="K47" s="8">
        <v>38.346557204100002</v>
      </c>
    </row>
    <row r="48" spans="2:11" x14ac:dyDescent="0.25">
      <c r="B48" s="28">
        <v>40</v>
      </c>
      <c r="C48" s="6">
        <v>119</v>
      </c>
      <c r="D48" s="6">
        <v>77206</v>
      </c>
      <c r="E48" s="7">
        <v>1.6817155E-3</v>
      </c>
      <c r="F48" s="7">
        <v>1.6803026E-3</v>
      </c>
      <c r="G48" s="6">
        <v>97541.0100380324</v>
      </c>
      <c r="H48" s="6">
        <v>163.89840948759999</v>
      </c>
      <c r="I48" s="6">
        <v>97459.060833288604</v>
      </c>
      <c r="J48" s="6">
        <v>3648652.9970536302</v>
      </c>
      <c r="K48" s="8">
        <v>37.406348320900001</v>
      </c>
    </row>
    <row r="49" spans="2:11" x14ac:dyDescent="0.25">
      <c r="B49" s="28">
        <v>41</v>
      </c>
      <c r="C49" s="6">
        <v>127</v>
      </c>
      <c r="D49" s="6">
        <v>79840</v>
      </c>
      <c r="E49" s="7">
        <v>1.8005994000000001E-3</v>
      </c>
      <c r="F49" s="7">
        <v>1.7989797000000001E-3</v>
      </c>
      <c r="G49" s="6">
        <v>97377.111628544793</v>
      </c>
      <c r="H49" s="6">
        <v>175.1794518152</v>
      </c>
      <c r="I49" s="6">
        <v>97289.521902637207</v>
      </c>
      <c r="J49" s="6">
        <v>3551193.93622034</v>
      </c>
      <c r="K49" s="8">
        <v>36.468466530100002</v>
      </c>
    </row>
    <row r="50" spans="2:11" x14ac:dyDescent="0.25">
      <c r="B50" s="28">
        <v>42</v>
      </c>
      <c r="C50" s="6">
        <v>189</v>
      </c>
      <c r="D50" s="6">
        <v>86129</v>
      </c>
      <c r="E50" s="7">
        <v>1.9375161000000001E-3</v>
      </c>
      <c r="F50" s="7">
        <v>1.9356410000000001E-3</v>
      </c>
      <c r="G50" s="6">
        <v>97201.932176729606</v>
      </c>
      <c r="H50" s="6">
        <v>188.14804099099999</v>
      </c>
      <c r="I50" s="6">
        <v>97107.858156234099</v>
      </c>
      <c r="J50" s="6">
        <v>3453904.4143177001</v>
      </c>
      <c r="K50" s="8">
        <v>35.533289688499998</v>
      </c>
    </row>
    <row r="51" spans="2:11" x14ac:dyDescent="0.25">
      <c r="B51" s="28">
        <v>43</v>
      </c>
      <c r="C51" s="6">
        <v>196</v>
      </c>
      <c r="D51" s="6">
        <v>91333</v>
      </c>
      <c r="E51" s="7">
        <v>2.0948272000000001E-3</v>
      </c>
      <c r="F51" s="7">
        <v>2.0926352999999999E-3</v>
      </c>
      <c r="G51" s="6">
        <v>97013.784135738504</v>
      </c>
      <c r="H51" s="6">
        <v>203.01447378520001</v>
      </c>
      <c r="I51" s="6">
        <v>96912.276898845899</v>
      </c>
      <c r="J51" s="6">
        <v>3356796.5561614698</v>
      </c>
      <c r="K51" s="8">
        <v>34.601233072900001</v>
      </c>
    </row>
    <row r="52" spans="2:11" x14ac:dyDescent="0.25">
      <c r="B52" s="28">
        <v>44</v>
      </c>
      <c r="C52" s="6">
        <v>202</v>
      </c>
      <c r="D52" s="6">
        <v>93129</v>
      </c>
      <c r="E52" s="7">
        <v>2.2763239000000001E-3</v>
      </c>
      <c r="F52" s="7">
        <v>2.2737360000000002E-3</v>
      </c>
      <c r="G52" s="6">
        <v>96810.769661953294</v>
      </c>
      <c r="H52" s="6">
        <v>220.1221356428</v>
      </c>
      <c r="I52" s="6">
        <v>96700.708594131895</v>
      </c>
      <c r="J52" s="6">
        <v>3259884.27926262</v>
      </c>
      <c r="K52" s="8">
        <v>33.672744165200001</v>
      </c>
    </row>
    <row r="53" spans="2:11" x14ac:dyDescent="0.25">
      <c r="B53" s="28">
        <v>45</v>
      </c>
      <c r="C53" s="6">
        <v>240</v>
      </c>
      <c r="D53" s="6">
        <v>94851</v>
      </c>
      <c r="E53" s="7">
        <v>2.4879104E-3</v>
      </c>
      <c r="F53" s="7">
        <v>2.4848193999999998E-3</v>
      </c>
      <c r="G53" s="6">
        <v>96590.647526310495</v>
      </c>
      <c r="H53" s="6">
        <v>240.010312731</v>
      </c>
      <c r="I53" s="6">
        <v>96470.642369944995</v>
      </c>
      <c r="J53" s="6">
        <v>3163183.5706684901</v>
      </c>
      <c r="K53" s="8">
        <v>32.748342118799997</v>
      </c>
    </row>
    <row r="54" spans="2:11" x14ac:dyDescent="0.25">
      <c r="B54" s="28">
        <v>46</v>
      </c>
      <c r="C54" s="6">
        <v>260</v>
      </c>
      <c r="D54" s="6">
        <v>96735</v>
      </c>
      <c r="E54" s="7">
        <v>2.7368557000000001E-3</v>
      </c>
      <c r="F54" s="7">
        <v>2.7331156000000001E-3</v>
      </c>
      <c r="G54" s="6">
        <v>96350.637213579394</v>
      </c>
      <c r="H54" s="6">
        <v>263.33743276579997</v>
      </c>
      <c r="I54" s="6">
        <v>96218.968497196503</v>
      </c>
      <c r="J54" s="6">
        <v>3066712.9282985502</v>
      </c>
      <c r="K54" s="8">
        <v>31.828673032000001</v>
      </c>
    </row>
    <row r="55" spans="2:11" x14ac:dyDescent="0.25">
      <c r="B55" s="28">
        <v>47</v>
      </c>
      <c r="C55" s="6">
        <v>285</v>
      </c>
      <c r="D55" s="6">
        <v>97886</v>
      </c>
      <c r="E55" s="7">
        <v>3.0281497999999998E-3</v>
      </c>
      <c r="F55" s="7">
        <v>3.0235718999999999E-3</v>
      </c>
      <c r="G55" s="6">
        <v>96087.299780813599</v>
      </c>
      <c r="H55" s="6">
        <v>290.52685694429999</v>
      </c>
      <c r="I55" s="6">
        <v>95942.0363523415</v>
      </c>
      <c r="J55" s="6">
        <v>2970493.9598013498</v>
      </c>
      <c r="K55" s="8">
        <v>30.914532582100001</v>
      </c>
    </row>
    <row r="56" spans="2:11" x14ac:dyDescent="0.25">
      <c r="B56" s="28">
        <v>48</v>
      </c>
      <c r="C56" s="6">
        <v>316</v>
      </c>
      <c r="D56" s="6">
        <v>95425</v>
      </c>
      <c r="E56" s="7">
        <v>3.3639081000000001E-3</v>
      </c>
      <c r="F56" s="7">
        <v>3.3582595999999999E-3</v>
      </c>
      <c r="G56" s="6">
        <v>95796.772923869299</v>
      </c>
      <c r="H56" s="6">
        <v>321.71043383900002</v>
      </c>
      <c r="I56" s="6">
        <v>95635.917706949796</v>
      </c>
      <c r="J56" s="6">
        <v>2874551.9234490101</v>
      </c>
      <c r="K56" s="8">
        <v>30.0067719999</v>
      </c>
    </row>
    <row r="57" spans="2:11" x14ac:dyDescent="0.25">
      <c r="B57" s="28">
        <v>49</v>
      </c>
      <c r="C57" s="6">
        <v>345</v>
      </c>
      <c r="D57" s="6">
        <v>87816</v>
      </c>
      <c r="E57" s="7">
        <v>3.7451384E-3</v>
      </c>
      <c r="F57" s="7">
        <v>3.7381383999999999E-3</v>
      </c>
      <c r="G57" s="6">
        <v>95475.062490030294</v>
      </c>
      <c r="H57" s="6">
        <v>356.89900160299999</v>
      </c>
      <c r="I57" s="6">
        <v>95296.612989228801</v>
      </c>
      <c r="J57" s="6">
        <v>2778916.00574206</v>
      </c>
      <c r="K57" s="8">
        <v>29.106197296600001</v>
      </c>
    </row>
    <row r="58" spans="2:11" x14ac:dyDescent="0.25">
      <c r="B58" s="28">
        <v>50</v>
      </c>
      <c r="C58" s="6">
        <v>330</v>
      </c>
      <c r="D58" s="6">
        <v>80708</v>
      </c>
      <c r="E58" s="7">
        <v>4.1707426999999997E-3</v>
      </c>
      <c r="F58" s="7">
        <v>4.1620633000000002E-3</v>
      </c>
      <c r="G58" s="6">
        <v>95118.163488427395</v>
      </c>
      <c r="H58" s="6">
        <v>395.88781623360001</v>
      </c>
      <c r="I58" s="6">
        <v>94920.219580310499</v>
      </c>
      <c r="J58" s="6">
        <v>2683619.3927528299</v>
      </c>
      <c r="K58" s="8">
        <v>28.213532456199999</v>
      </c>
    </row>
    <row r="59" spans="2:11" x14ac:dyDescent="0.25">
      <c r="B59" s="28">
        <v>51</v>
      </c>
      <c r="C59" s="6">
        <v>352</v>
      </c>
      <c r="D59" s="6">
        <v>76567</v>
      </c>
      <c r="E59" s="7">
        <v>4.6368217E-3</v>
      </c>
      <c r="F59" s="7">
        <v>4.6260965000000003E-3</v>
      </c>
      <c r="G59" s="6">
        <v>94722.275672193704</v>
      </c>
      <c r="H59" s="6">
        <v>438.19438699620002</v>
      </c>
      <c r="I59" s="6">
        <v>94503.178478695598</v>
      </c>
      <c r="J59" s="6">
        <v>2588699.17317252</v>
      </c>
      <c r="K59" s="8">
        <v>27.329360013799999</v>
      </c>
    </row>
    <row r="60" spans="2:11" x14ac:dyDescent="0.25">
      <c r="B60" s="28">
        <v>52</v>
      </c>
      <c r="C60" s="6">
        <v>399</v>
      </c>
      <c r="D60" s="6">
        <v>73196</v>
      </c>
      <c r="E60" s="7">
        <v>5.1377955000000003E-3</v>
      </c>
      <c r="F60" s="7">
        <v>5.1246308000000001E-3</v>
      </c>
      <c r="G60" s="6">
        <v>94284.081285197593</v>
      </c>
      <c r="H60" s="6">
        <v>483.17111105740003</v>
      </c>
      <c r="I60" s="6">
        <v>94042.495729668794</v>
      </c>
      <c r="J60" s="6">
        <v>2494195.9946938199</v>
      </c>
      <c r="K60" s="8">
        <v>26.454052059399999</v>
      </c>
    </row>
    <row r="61" spans="2:11" x14ac:dyDescent="0.25">
      <c r="B61" s="28">
        <v>53</v>
      </c>
      <c r="C61" s="6">
        <v>388</v>
      </c>
      <c r="D61" s="6">
        <v>69713</v>
      </c>
      <c r="E61" s="7">
        <v>5.6744302000000003E-3</v>
      </c>
      <c r="F61" s="7">
        <v>5.6583761000000002E-3</v>
      </c>
      <c r="G61" s="6">
        <v>93800.910174140095</v>
      </c>
      <c r="H61" s="6">
        <v>530.76083016560005</v>
      </c>
      <c r="I61" s="6">
        <v>93535.529759057303</v>
      </c>
      <c r="J61" s="6">
        <v>2400153.49896415</v>
      </c>
      <c r="K61" s="8">
        <v>25.587742107299999</v>
      </c>
    </row>
    <row r="62" spans="2:11" x14ac:dyDescent="0.25">
      <c r="B62" s="28">
        <v>54</v>
      </c>
      <c r="C62" s="6">
        <v>421</v>
      </c>
      <c r="D62" s="6">
        <v>67626</v>
      </c>
      <c r="E62" s="7">
        <v>6.2507717999999999E-3</v>
      </c>
      <c r="F62" s="7">
        <v>6.2312966000000001E-3</v>
      </c>
      <c r="G62" s="6">
        <v>93270.149343974495</v>
      </c>
      <c r="H62" s="6">
        <v>581.19396333589998</v>
      </c>
      <c r="I62" s="6">
        <v>92979.552362306495</v>
      </c>
      <c r="J62" s="6">
        <v>2306617.9692051001</v>
      </c>
      <c r="K62" s="8">
        <v>24.730505798799999</v>
      </c>
    </row>
    <row r="63" spans="2:11" x14ac:dyDescent="0.25">
      <c r="B63" s="28">
        <v>55</v>
      </c>
      <c r="C63" s="6">
        <v>472</v>
      </c>
      <c r="D63" s="6">
        <v>67733</v>
      </c>
      <c r="E63" s="7">
        <v>6.8738762000000002E-3</v>
      </c>
      <c r="F63" s="7">
        <v>6.8503319999999998E-3</v>
      </c>
      <c r="G63" s="6">
        <v>92688.955380638494</v>
      </c>
      <c r="H63" s="6">
        <v>634.95011970500002</v>
      </c>
      <c r="I63" s="6">
        <v>92371.480320785995</v>
      </c>
      <c r="J63" s="6">
        <v>2213638.4168427899</v>
      </c>
      <c r="K63" s="8">
        <v>23.882440014</v>
      </c>
    </row>
    <row r="64" spans="2:11" x14ac:dyDescent="0.25">
      <c r="B64" s="28">
        <v>56</v>
      </c>
      <c r="C64" s="6">
        <v>537</v>
      </c>
      <c r="D64" s="6">
        <v>68897</v>
      </c>
      <c r="E64" s="7">
        <v>7.5592261000000001E-3</v>
      </c>
      <c r="F64" s="7">
        <v>7.5307626999999997E-3</v>
      </c>
      <c r="G64" s="6">
        <v>92054.005260933496</v>
      </c>
      <c r="H64" s="6">
        <v>693.23687081000003</v>
      </c>
      <c r="I64" s="6">
        <v>91707.386825528505</v>
      </c>
      <c r="J64" s="6">
        <v>2121266.936522</v>
      </c>
      <c r="K64" s="8">
        <v>23.043722329200001</v>
      </c>
    </row>
    <row r="65" spans="2:11" x14ac:dyDescent="0.25">
      <c r="B65" s="28">
        <v>57</v>
      </c>
      <c r="C65" s="6">
        <v>570</v>
      </c>
      <c r="D65" s="6">
        <v>71209</v>
      </c>
      <c r="E65" s="7">
        <v>8.3287627000000006E-3</v>
      </c>
      <c r="F65" s="7">
        <v>8.2942222999999992E-3</v>
      </c>
      <c r="G65" s="6">
        <v>91360.7683901235</v>
      </c>
      <c r="H65" s="6">
        <v>757.766527075</v>
      </c>
      <c r="I65" s="6">
        <v>90981.885126585999</v>
      </c>
      <c r="J65" s="6">
        <v>2029559.5496964799</v>
      </c>
      <c r="K65" s="8">
        <v>22.214781962299998</v>
      </c>
    </row>
    <row r="66" spans="2:11" x14ac:dyDescent="0.25">
      <c r="B66" s="28">
        <v>58</v>
      </c>
      <c r="C66" s="6">
        <v>633</v>
      </c>
      <c r="D66" s="6">
        <v>70834</v>
      </c>
      <c r="E66" s="7">
        <v>9.2052625000000003E-3</v>
      </c>
      <c r="F66" s="7">
        <v>9.1630880999999994E-3</v>
      </c>
      <c r="G66" s="6">
        <v>90603.001863048499</v>
      </c>
      <c r="H66" s="6">
        <v>830.20329240800004</v>
      </c>
      <c r="I66" s="6">
        <v>90187.900216844399</v>
      </c>
      <c r="J66" s="6">
        <v>1938577.6645698899</v>
      </c>
      <c r="K66" s="8">
        <v>21.396395535500002</v>
      </c>
    </row>
    <row r="67" spans="2:11" x14ac:dyDescent="0.25">
      <c r="B67" s="28">
        <v>59</v>
      </c>
      <c r="C67" s="6">
        <v>675</v>
      </c>
      <c r="D67" s="6">
        <v>65249</v>
      </c>
      <c r="E67" s="7">
        <v>1.0204036200000001E-2</v>
      </c>
      <c r="F67" s="7">
        <v>1.0152239299999999E-2</v>
      </c>
      <c r="G67" s="6">
        <v>89772.7985706404</v>
      </c>
      <c r="H67" s="6">
        <v>911.39493538440001</v>
      </c>
      <c r="I67" s="6">
        <v>89317.101102948203</v>
      </c>
      <c r="J67" s="6">
        <v>1848389.7643530499</v>
      </c>
      <c r="K67" s="8">
        <v>20.589641782200001</v>
      </c>
    </row>
    <row r="68" spans="2:11" x14ac:dyDescent="0.25">
      <c r="B68" s="28">
        <v>60</v>
      </c>
      <c r="C68" s="6">
        <v>686</v>
      </c>
      <c r="D68" s="6">
        <v>60526</v>
      </c>
      <c r="E68" s="7">
        <v>1.1340638300000001E-2</v>
      </c>
      <c r="F68" s="7">
        <v>1.12766958E-2</v>
      </c>
      <c r="G68" s="6">
        <v>88861.403635256007</v>
      </c>
      <c r="H68" s="6">
        <v>1002.0630185596</v>
      </c>
      <c r="I68" s="6">
        <v>88360.372125976195</v>
      </c>
      <c r="J68" s="6">
        <v>1759072.6632501001</v>
      </c>
      <c r="K68" s="8">
        <v>19.795688468600002</v>
      </c>
    </row>
    <row r="69" spans="2:11" x14ac:dyDescent="0.25">
      <c r="B69" s="28">
        <v>61</v>
      </c>
      <c r="C69" s="6">
        <v>753</v>
      </c>
      <c r="D69" s="6">
        <v>58687</v>
      </c>
      <c r="E69" s="7">
        <v>1.26253613E-2</v>
      </c>
      <c r="F69" s="7">
        <v>1.25461614E-2</v>
      </c>
      <c r="G69" s="6">
        <v>87859.340616696398</v>
      </c>
      <c r="H69" s="6">
        <v>1102.2974691750001</v>
      </c>
      <c r="I69" s="6">
        <v>87308.191882108906</v>
      </c>
      <c r="J69" s="6">
        <v>1670712.2911241199</v>
      </c>
      <c r="K69" s="8">
        <v>19.015761777800002</v>
      </c>
    </row>
    <row r="70" spans="2:11" x14ac:dyDescent="0.25">
      <c r="B70" s="28">
        <v>62</v>
      </c>
      <c r="C70" s="6">
        <v>747</v>
      </c>
      <c r="D70" s="6">
        <v>56964</v>
      </c>
      <c r="E70" s="7">
        <v>1.40567548E-2</v>
      </c>
      <c r="F70" s="7">
        <v>1.39586482E-2</v>
      </c>
      <c r="G70" s="6">
        <v>86757.043147521399</v>
      </c>
      <c r="H70" s="6">
        <v>1211.0110438470001</v>
      </c>
      <c r="I70" s="6">
        <v>86151.537625597994</v>
      </c>
      <c r="J70" s="6">
        <v>1583404.0992420099</v>
      </c>
      <c r="K70" s="8">
        <v>18.251015039199999</v>
      </c>
    </row>
    <row r="71" spans="2:11" x14ac:dyDescent="0.25">
      <c r="B71" s="28">
        <v>63</v>
      </c>
      <c r="C71" s="6">
        <v>954</v>
      </c>
      <c r="D71" s="6">
        <v>57680</v>
      </c>
      <c r="E71" s="7">
        <v>1.56260488E-2</v>
      </c>
      <c r="F71" s="7">
        <v>1.5504908600000001E-2</v>
      </c>
      <c r="G71" s="6">
        <v>85546.032103674501</v>
      </c>
      <c r="H71" s="6">
        <v>1326.3834057163999</v>
      </c>
      <c r="I71" s="6">
        <v>84882.840400816305</v>
      </c>
      <c r="J71" s="6">
        <v>1497252.56161641</v>
      </c>
      <c r="K71" s="8">
        <v>17.5023028514</v>
      </c>
    </row>
    <row r="72" spans="2:11" x14ac:dyDescent="0.25">
      <c r="B72" s="28">
        <v>64</v>
      </c>
      <c r="C72" s="6">
        <v>1054</v>
      </c>
      <c r="D72" s="6">
        <v>60722</v>
      </c>
      <c r="E72" s="7">
        <v>1.7326699800000001E-2</v>
      </c>
      <c r="F72" s="7">
        <v>1.7177881799999999E-2</v>
      </c>
      <c r="G72" s="6">
        <v>84219.648697958095</v>
      </c>
      <c r="H72" s="6">
        <v>1446.7151713165999</v>
      </c>
      <c r="I72" s="6">
        <v>83496.291112299805</v>
      </c>
      <c r="J72" s="6">
        <v>1412369.7212155999</v>
      </c>
      <c r="K72" s="8">
        <v>16.770073766100001</v>
      </c>
    </row>
    <row r="73" spans="2:11" x14ac:dyDescent="0.25">
      <c r="B73" s="28">
        <v>65</v>
      </c>
      <c r="C73" s="6">
        <v>1202</v>
      </c>
      <c r="D73" s="6">
        <v>62665</v>
      </c>
      <c r="E73" s="7">
        <v>1.91567775E-2</v>
      </c>
      <c r="F73" s="7">
        <v>1.8975027299999999E-2</v>
      </c>
      <c r="G73" s="6">
        <v>82772.9335266415</v>
      </c>
      <c r="H73" s="6">
        <v>1570.6186720266001</v>
      </c>
      <c r="I73" s="6">
        <v>81987.624190628194</v>
      </c>
      <c r="J73" s="6">
        <v>1328873.4301032999</v>
      </c>
      <c r="K73" s="8">
        <v>16.054444049299999</v>
      </c>
    </row>
    <row r="74" spans="2:11" x14ac:dyDescent="0.25">
      <c r="B74" s="28">
        <v>66</v>
      </c>
      <c r="C74" s="6">
        <v>1340</v>
      </c>
      <c r="D74" s="6">
        <v>62631</v>
      </c>
      <c r="E74" s="7">
        <v>2.11129922E-2</v>
      </c>
      <c r="F74" s="7">
        <v>2.08924412E-2</v>
      </c>
      <c r="G74" s="6">
        <v>81202.314854614902</v>
      </c>
      <c r="H74" s="6">
        <v>1696.5145917502</v>
      </c>
      <c r="I74" s="6">
        <v>80354.057558739805</v>
      </c>
      <c r="J74" s="6">
        <v>1246885.80591267</v>
      </c>
      <c r="K74" s="8">
        <v>15.3552987762</v>
      </c>
    </row>
    <row r="75" spans="2:11" x14ac:dyDescent="0.25">
      <c r="B75" s="28">
        <v>67</v>
      </c>
      <c r="C75" s="6">
        <v>1429</v>
      </c>
      <c r="D75" s="6">
        <v>61636</v>
      </c>
      <c r="E75" s="7">
        <v>2.3207618499999999E-2</v>
      </c>
      <c r="F75" s="7">
        <v>2.2941410700000001E-2</v>
      </c>
      <c r="G75" s="6">
        <v>79505.800262864694</v>
      </c>
      <c r="H75" s="6">
        <v>1823.9752184532999</v>
      </c>
      <c r="I75" s="6">
        <v>78593.812653638102</v>
      </c>
      <c r="J75" s="6">
        <v>1166531.74835393</v>
      </c>
      <c r="K75" s="8">
        <v>14.6722848458</v>
      </c>
    </row>
    <row r="76" spans="2:11" x14ac:dyDescent="0.25">
      <c r="B76" s="28">
        <v>68</v>
      </c>
      <c r="C76" s="6">
        <v>1509</v>
      </c>
      <c r="D76" s="6">
        <v>60705</v>
      </c>
      <c r="E76" s="7">
        <v>2.5468468300000002E-2</v>
      </c>
      <c r="F76" s="7">
        <v>2.5148224899999998E-2</v>
      </c>
      <c r="G76" s="6">
        <v>77681.825044411395</v>
      </c>
      <c r="H76" s="6">
        <v>1953.5600088210999</v>
      </c>
      <c r="I76" s="6">
        <v>76705.045040000899</v>
      </c>
      <c r="J76" s="6">
        <v>1087937.9357002899</v>
      </c>
      <c r="K76" s="8">
        <v>14.005051182500001</v>
      </c>
    </row>
    <row r="77" spans="2:11" x14ac:dyDescent="0.25">
      <c r="B77" s="28">
        <v>69</v>
      </c>
      <c r="C77" s="6">
        <v>1611</v>
      </c>
      <c r="D77" s="6">
        <v>59911</v>
      </c>
      <c r="E77" s="7">
        <v>2.7926429499999999E-2</v>
      </c>
      <c r="F77" s="7">
        <v>2.7541856699999999E-2</v>
      </c>
      <c r="G77" s="6">
        <v>75728.265035590404</v>
      </c>
      <c r="H77" s="6">
        <v>2085.6970226865001</v>
      </c>
      <c r="I77" s="6">
        <v>74685.416524247106</v>
      </c>
      <c r="J77" s="6">
        <v>1011232.89066029</v>
      </c>
      <c r="K77" s="8">
        <v>13.353440623299999</v>
      </c>
    </row>
    <row r="78" spans="2:11" x14ac:dyDescent="0.25">
      <c r="B78" s="28">
        <v>70</v>
      </c>
      <c r="C78" s="6">
        <v>1848</v>
      </c>
      <c r="D78" s="6">
        <v>58511</v>
      </c>
      <c r="E78" s="7">
        <v>3.0581408899999999E-2</v>
      </c>
      <c r="F78" s="7">
        <v>3.0120840100000001E-2</v>
      </c>
      <c r="G78" s="6">
        <v>73642.568012903896</v>
      </c>
      <c r="H78" s="6">
        <v>2218.1760141272998</v>
      </c>
      <c r="I78" s="6">
        <v>72533.480005840203</v>
      </c>
      <c r="J78" s="6">
        <v>936547.47413604404</v>
      </c>
      <c r="K78" s="8">
        <v>12.717474409299999</v>
      </c>
    </row>
    <row r="79" spans="2:11" x14ac:dyDescent="0.25">
      <c r="B79" s="28">
        <v>71</v>
      </c>
      <c r="C79" s="6">
        <v>1995</v>
      </c>
      <c r="D79" s="6">
        <v>56249</v>
      </c>
      <c r="E79" s="7">
        <v>3.3412352999999999E-2</v>
      </c>
      <c r="F79" s="7">
        <v>3.28633324E-2</v>
      </c>
      <c r="G79" s="6">
        <v>71424.391998776598</v>
      </c>
      <c r="H79" s="6">
        <v>2347.2435368719998</v>
      </c>
      <c r="I79" s="6">
        <v>70250.770230340597</v>
      </c>
      <c r="J79" s="6">
        <v>864013.99413020397</v>
      </c>
      <c r="K79" s="8">
        <v>12.096903732099999</v>
      </c>
    </row>
    <row r="80" spans="2:11" x14ac:dyDescent="0.25">
      <c r="B80" s="28">
        <v>72</v>
      </c>
      <c r="C80" s="6">
        <v>1875</v>
      </c>
      <c r="D80" s="6">
        <v>53300</v>
      </c>
      <c r="E80" s="7">
        <v>3.6409291099999998E-2</v>
      </c>
      <c r="F80" s="7">
        <v>3.5758323500000001E-2</v>
      </c>
      <c r="G80" s="6">
        <v>69077.148461904595</v>
      </c>
      <c r="H80" s="6">
        <v>2470.0830187983001</v>
      </c>
      <c r="I80" s="6">
        <v>67842.106952505506</v>
      </c>
      <c r="J80" s="6">
        <v>793763.22389986296</v>
      </c>
      <c r="K80" s="8">
        <v>11.490966862000001</v>
      </c>
    </row>
    <row r="81" spans="2:11" x14ac:dyDescent="0.25">
      <c r="B81" s="28">
        <v>73</v>
      </c>
      <c r="C81" s="6">
        <v>2031</v>
      </c>
      <c r="D81" s="6">
        <v>51727</v>
      </c>
      <c r="E81" s="7">
        <v>3.9650503599999998E-2</v>
      </c>
      <c r="F81" s="7">
        <v>3.8879703699999997E-2</v>
      </c>
      <c r="G81" s="6">
        <v>66607.065443106301</v>
      </c>
      <c r="H81" s="6">
        <v>2589.6629675904001</v>
      </c>
      <c r="I81" s="6">
        <v>65312.233959311103</v>
      </c>
      <c r="J81" s="6">
        <v>725921.11694735801</v>
      </c>
      <c r="K81" s="8">
        <v>10.898560267100001</v>
      </c>
    </row>
    <row r="82" spans="2:11" x14ac:dyDescent="0.25">
      <c r="B82" s="28">
        <v>74</v>
      </c>
      <c r="C82" s="6">
        <v>2210</v>
      </c>
      <c r="D82" s="6">
        <v>51421</v>
      </c>
      <c r="E82" s="7">
        <v>4.3264825600000001E-2</v>
      </c>
      <c r="F82" s="7">
        <v>4.23487206E-2</v>
      </c>
      <c r="G82" s="6">
        <v>64017.402475515897</v>
      </c>
      <c r="H82" s="6">
        <v>2711.0550930647</v>
      </c>
      <c r="I82" s="6">
        <v>62661.874928983598</v>
      </c>
      <c r="J82" s="6">
        <v>660608.88298804697</v>
      </c>
      <c r="K82" s="8">
        <v>10.319207862900001</v>
      </c>
    </row>
    <row r="83" spans="2:11" x14ac:dyDescent="0.25">
      <c r="B83" s="28">
        <v>75</v>
      </c>
      <c r="C83" s="6">
        <v>2333</v>
      </c>
      <c r="D83" s="6">
        <v>48855</v>
      </c>
      <c r="E83" s="7">
        <v>4.7379559299999999E-2</v>
      </c>
      <c r="F83" s="7">
        <v>4.6283122400000001E-2</v>
      </c>
      <c r="G83" s="6">
        <v>61306.347382451197</v>
      </c>
      <c r="H83" s="6">
        <v>2837.4491783437002</v>
      </c>
      <c r="I83" s="6">
        <v>59887.622793279399</v>
      </c>
      <c r="J83" s="6">
        <v>597947.008059063</v>
      </c>
      <c r="K83" s="8">
        <v>9.7534273951999992</v>
      </c>
    </row>
    <row r="84" spans="2:11" x14ac:dyDescent="0.25">
      <c r="B84" s="28">
        <v>76</v>
      </c>
      <c r="C84" s="6">
        <v>2054</v>
      </c>
      <c r="D84" s="6">
        <v>40715</v>
      </c>
      <c r="E84" s="7">
        <v>5.2045058399999997E-2</v>
      </c>
      <c r="F84" s="7">
        <v>5.0725063899999999E-2</v>
      </c>
      <c r="G84" s="6">
        <v>58468.8982041075</v>
      </c>
      <c r="H84" s="6">
        <v>2965.8385982706</v>
      </c>
      <c r="I84" s="6">
        <v>56985.978904972202</v>
      </c>
      <c r="J84" s="6">
        <v>538059.38526578399</v>
      </c>
      <c r="K84" s="8">
        <v>9.2024888752000003</v>
      </c>
    </row>
    <row r="85" spans="2:11" x14ac:dyDescent="0.25">
      <c r="B85" s="28">
        <v>77</v>
      </c>
      <c r="C85" s="6">
        <v>1960</v>
      </c>
      <c r="D85" s="6">
        <v>35057</v>
      </c>
      <c r="E85" s="7">
        <v>5.7295788100000002E-2</v>
      </c>
      <c r="F85" s="7">
        <v>5.5700097599999998E-2</v>
      </c>
      <c r="G85" s="6">
        <v>55503.059605836897</v>
      </c>
      <c r="H85" s="6">
        <v>3091.5258384152999</v>
      </c>
      <c r="I85" s="6">
        <v>53957.296686629299</v>
      </c>
      <c r="J85" s="6">
        <v>481073.40636081202</v>
      </c>
      <c r="K85" s="8">
        <v>8.6675114809</v>
      </c>
    </row>
    <row r="86" spans="2:11" x14ac:dyDescent="0.25">
      <c r="B86" s="28">
        <v>78</v>
      </c>
      <c r="C86" s="6">
        <v>2258</v>
      </c>
      <c r="D86" s="6">
        <v>33506</v>
      </c>
      <c r="E86" s="7">
        <v>6.3165126899999993E-2</v>
      </c>
      <c r="F86" s="7">
        <v>6.1231285900000001E-2</v>
      </c>
      <c r="G86" s="6">
        <v>52411.533767421599</v>
      </c>
      <c r="H86" s="6">
        <v>3209.2256108792999</v>
      </c>
      <c r="I86" s="6">
        <v>50806.920961982003</v>
      </c>
      <c r="J86" s="6">
        <v>427116.10967418202</v>
      </c>
      <c r="K86" s="8">
        <v>8.1492770574000009</v>
      </c>
    </row>
    <row r="87" spans="2:11" x14ac:dyDescent="0.25">
      <c r="B87" s="28">
        <v>79</v>
      </c>
      <c r="C87" s="6">
        <v>2029</v>
      </c>
      <c r="D87" s="6">
        <v>29294</v>
      </c>
      <c r="E87" s="7">
        <v>6.9687386500000004E-2</v>
      </c>
      <c r="F87" s="7">
        <v>6.7340978100000004E-2</v>
      </c>
      <c r="G87" s="6">
        <v>49202.3081565424</v>
      </c>
      <c r="H87" s="6">
        <v>3313.3315576655</v>
      </c>
      <c r="I87" s="6">
        <v>47545.642377709599</v>
      </c>
      <c r="J87" s="6">
        <v>376309.18871219998</v>
      </c>
      <c r="K87" s="8">
        <v>7.6482019402999999</v>
      </c>
    </row>
    <row r="88" spans="2:11" x14ac:dyDescent="0.25">
      <c r="B88" s="28">
        <v>80</v>
      </c>
      <c r="C88" s="6">
        <v>1962</v>
      </c>
      <c r="D88" s="6">
        <v>25095</v>
      </c>
      <c r="E88" s="7">
        <v>7.6893782399999999E-2</v>
      </c>
      <c r="F88" s="7">
        <v>7.4046908999999994E-2</v>
      </c>
      <c r="G88" s="6">
        <v>45888.9765988769</v>
      </c>
      <c r="H88" s="6">
        <v>3397.9368721094002</v>
      </c>
      <c r="I88" s="6">
        <v>44190.008162822203</v>
      </c>
      <c r="J88" s="6">
        <v>328763.54633449099</v>
      </c>
      <c r="K88" s="8">
        <v>7.1643250885</v>
      </c>
    </row>
    <row r="89" spans="2:11" x14ac:dyDescent="0.25">
      <c r="B89" s="28">
        <v>81</v>
      </c>
      <c r="C89" s="6">
        <v>1873</v>
      </c>
      <c r="D89" s="6">
        <v>22584</v>
      </c>
      <c r="E89" s="7">
        <v>8.49150818E-2</v>
      </c>
      <c r="F89" s="7">
        <v>8.14566335E-2</v>
      </c>
      <c r="G89" s="6">
        <v>42491.0397267675</v>
      </c>
      <c r="H89" s="6">
        <v>3461.1770490248</v>
      </c>
      <c r="I89" s="6">
        <v>40760.451202255201</v>
      </c>
      <c r="J89" s="6">
        <v>284573.538171669</v>
      </c>
      <c r="K89" s="8">
        <v>6.6972599400000004</v>
      </c>
    </row>
    <row r="90" spans="2:11" x14ac:dyDescent="0.25">
      <c r="B90" s="28">
        <v>82</v>
      </c>
      <c r="C90" s="6">
        <v>1832</v>
      </c>
      <c r="D90" s="6">
        <v>19263</v>
      </c>
      <c r="E90" s="7">
        <v>9.4162611100000002E-2</v>
      </c>
      <c r="F90" s="7">
        <v>8.99286527E-2</v>
      </c>
      <c r="G90" s="6">
        <v>39029.8626777428</v>
      </c>
      <c r="H90" s="6">
        <v>3509.9029655056002</v>
      </c>
      <c r="I90" s="6">
        <v>37274.911194990003</v>
      </c>
      <c r="J90" s="6">
        <v>243813.08696941301</v>
      </c>
      <c r="K90" s="8">
        <v>6.2468343529999997</v>
      </c>
    </row>
    <row r="91" spans="2:11" x14ac:dyDescent="0.25">
      <c r="B91" s="28">
        <v>83</v>
      </c>
      <c r="C91" s="6">
        <v>1598</v>
      </c>
      <c r="D91" s="6">
        <v>15799</v>
      </c>
      <c r="E91" s="7">
        <v>0.1049515585</v>
      </c>
      <c r="F91" s="7">
        <v>9.971874E-2</v>
      </c>
      <c r="G91" s="6">
        <v>35519.9597122372</v>
      </c>
      <c r="H91" s="6">
        <v>3542.0056256071998</v>
      </c>
      <c r="I91" s="6">
        <v>33748.9568994336</v>
      </c>
      <c r="J91" s="6">
        <v>206538.175774423</v>
      </c>
      <c r="K91" s="8">
        <v>5.8147074898</v>
      </c>
    </row>
    <row r="92" spans="2:11" x14ac:dyDescent="0.25">
      <c r="B92" s="28">
        <v>84</v>
      </c>
      <c r="C92" s="6">
        <v>1493</v>
      </c>
      <c r="D92" s="6">
        <v>13429</v>
      </c>
      <c r="E92" s="7">
        <v>0.1174270083</v>
      </c>
      <c r="F92" s="7">
        <v>0.1109148111</v>
      </c>
      <c r="G92" s="6">
        <v>31977.954086630001</v>
      </c>
      <c r="H92" s="6">
        <v>3546.8287373099001</v>
      </c>
      <c r="I92" s="6">
        <v>30204.539717975</v>
      </c>
      <c r="J92" s="6">
        <v>172789.21887499001</v>
      </c>
      <c r="K92" s="8">
        <v>5.4033856701999996</v>
      </c>
    </row>
    <row r="93" spans="2:11" x14ac:dyDescent="0.25">
      <c r="B93" s="28">
        <v>85</v>
      </c>
      <c r="C93" s="6">
        <v>1550</v>
      </c>
      <c r="D93" s="6">
        <v>11387</v>
      </c>
      <c r="E93" s="7">
        <v>0.13160010859999999</v>
      </c>
      <c r="F93" s="7">
        <v>0.1234754193</v>
      </c>
      <c r="G93" s="6">
        <v>28431.1253493201</v>
      </c>
      <c r="H93" s="6">
        <v>3510.5451232951</v>
      </c>
      <c r="I93" s="6">
        <v>26675.852787672498</v>
      </c>
      <c r="J93" s="6">
        <v>142584.67915701499</v>
      </c>
      <c r="K93" s="8">
        <v>5.0150909401000003</v>
      </c>
    </row>
    <row r="94" spans="2:11" x14ac:dyDescent="0.25">
      <c r="B94" s="28">
        <v>86</v>
      </c>
      <c r="C94" s="6">
        <v>1480</v>
      </c>
      <c r="D94" s="6">
        <v>9841</v>
      </c>
      <c r="E94" s="7">
        <v>0.14745771050000001</v>
      </c>
      <c r="F94" s="7">
        <v>0.13733235329999999</v>
      </c>
      <c r="G94" s="6">
        <v>24920.580226024998</v>
      </c>
      <c r="H94" s="6">
        <v>3422.4019286503999</v>
      </c>
      <c r="I94" s="6">
        <v>23209.3792616998</v>
      </c>
      <c r="J94" s="6">
        <v>115908.826369342</v>
      </c>
      <c r="K94" s="8">
        <v>4.6511287183999999</v>
      </c>
    </row>
    <row r="95" spans="2:11" x14ac:dyDescent="0.25">
      <c r="B95" s="28">
        <v>87</v>
      </c>
      <c r="C95" s="6">
        <v>1403</v>
      </c>
      <c r="D95" s="6">
        <v>8428</v>
      </c>
      <c r="E95" s="7">
        <v>0.16497710060000001</v>
      </c>
      <c r="F95" s="7">
        <v>0.1524054001</v>
      </c>
      <c r="G95" s="6">
        <v>21498.178297374601</v>
      </c>
      <c r="H95" s="6">
        <v>3276.4384648011001</v>
      </c>
      <c r="I95" s="6">
        <v>19859.959064973998</v>
      </c>
      <c r="J95" s="6">
        <v>92699.447107642394</v>
      </c>
      <c r="K95" s="8">
        <v>4.3119675456</v>
      </c>
    </row>
    <row r="96" spans="2:11" x14ac:dyDescent="0.25">
      <c r="B96" s="28">
        <v>88</v>
      </c>
      <c r="C96" s="6">
        <v>1349</v>
      </c>
      <c r="D96" s="6">
        <v>7130</v>
      </c>
      <c r="E96" s="7">
        <v>0.18411114840000001</v>
      </c>
      <c r="F96" s="7">
        <v>0.1685913728</v>
      </c>
      <c r="G96" s="6">
        <v>18221.739832573501</v>
      </c>
      <c r="H96" s="6">
        <v>3072.0281327994999</v>
      </c>
      <c r="I96" s="6">
        <v>16685.725766173699</v>
      </c>
      <c r="J96" s="6">
        <v>72839.488042668396</v>
      </c>
      <c r="K96" s="8">
        <v>3.9973947993999999</v>
      </c>
    </row>
    <row r="97" spans="2:11" x14ac:dyDescent="0.25">
      <c r="B97" s="28">
        <v>89</v>
      </c>
      <c r="C97" s="6">
        <v>1252</v>
      </c>
      <c r="D97" s="6">
        <v>5975</v>
      </c>
      <c r="E97" s="7">
        <v>0.20478810380000001</v>
      </c>
      <c r="F97" s="7">
        <v>0.18576669879999999</v>
      </c>
      <c r="G97" s="6">
        <v>15149.711699773999</v>
      </c>
      <c r="H97" s="6">
        <v>2814.3119298954002</v>
      </c>
      <c r="I97" s="6">
        <v>13742.555734826299</v>
      </c>
      <c r="J97" s="6">
        <v>56153.762276494599</v>
      </c>
      <c r="K97" s="8">
        <v>3.7065894975</v>
      </c>
    </row>
    <row r="98" spans="2:11" x14ac:dyDescent="0.25">
      <c r="B98" s="28">
        <v>90</v>
      </c>
      <c r="C98" s="6">
        <v>1125</v>
      </c>
      <c r="D98" s="6">
        <v>4889</v>
      </c>
      <c r="E98" s="7">
        <v>0.2269191891</v>
      </c>
      <c r="F98" s="7">
        <v>0.20379651879999999</v>
      </c>
      <c r="G98" s="6">
        <v>12335.399769878601</v>
      </c>
      <c r="H98" s="6">
        <v>2513.9115304964998</v>
      </c>
      <c r="I98" s="6">
        <v>11078.444004630401</v>
      </c>
      <c r="J98" s="6">
        <v>42411.206541668304</v>
      </c>
      <c r="K98" s="8">
        <v>3.4381704146000001</v>
      </c>
    </row>
    <row r="99" spans="2:11" x14ac:dyDescent="0.25">
      <c r="B99" s="28">
        <v>91</v>
      </c>
      <c r="C99" s="6">
        <v>991</v>
      </c>
      <c r="D99" s="6">
        <v>3806</v>
      </c>
      <c r="E99" s="7">
        <v>0.2503239471</v>
      </c>
      <c r="F99" s="7">
        <v>0.22247814360000001</v>
      </c>
      <c r="G99" s="6">
        <v>9821.4882393821008</v>
      </c>
      <c r="H99" s="6">
        <v>2185.0664704082001</v>
      </c>
      <c r="I99" s="6">
        <v>8728.9550041780003</v>
      </c>
      <c r="J99" s="6">
        <v>31332.762537037899</v>
      </c>
      <c r="K99" s="8">
        <v>3.1902255312999999</v>
      </c>
    </row>
    <row r="100" spans="2:11" x14ac:dyDescent="0.25">
      <c r="B100" s="28">
        <v>92</v>
      </c>
      <c r="C100" s="6">
        <v>801</v>
      </c>
      <c r="D100" s="6">
        <v>2776</v>
      </c>
      <c r="E100" s="7">
        <v>0.27652357430000002</v>
      </c>
      <c r="F100" s="7">
        <v>0.24293495349999999</v>
      </c>
      <c r="G100" s="6">
        <v>7636.4217689738998</v>
      </c>
      <c r="H100" s="6">
        <v>1855.1537671399999</v>
      </c>
      <c r="I100" s="6">
        <v>6708.8448854038998</v>
      </c>
      <c r="J100" s="6">
        <v>22603.807532859901</v>
      </c>
      <c r="K100" s="8">
        <v>2.9599998816999999</v>
      </c>
    </row>
    <row r="101" spans="2:11" x14ac:dyDescent="0.25">
      <c r="B101" s="28">
        <v>93</v>
      </c>
      <c r="C101" s="6">
        <v>688</v>
      </c>
      <c r="D101" s="6">
        <v>1904</v>
      </c>
      <c r="E101" s="7">
        <v>0.30454592670000002</v>
      </c>
      <c r="F101" s="7">
        <v>0.26430015829999998</v>
      </c>
      <c r="G101" s="6">
        <v>5781.2680018338997</v>
      </c>
      <c r="H101" s="6">
        <v>1527.9900483056999</v>
      </c>
      <c r="I101" s="6">
        <v>5017.2729776810002</v>
      </c>
      <c r="J101" s="6">
        <v>15894.962647455999</v>
      </c>
      <c r="K101" s="8">
        <v>2.7493903833000002</v>
      </c>
    </row>
    <row r="102" spans="2:11" x14ac:dyDescent="0.25">
      <c r="B102" s="28">
        <v>94</v>
      </c>
      <c r="C102" s="6">
        <v>482</v>
      </c>
      <c r="D102" s="6">
        <v>1289</v>
      </c>
      <c r="E102" s="7">
        <v>0.3342825062</v>
      </c>
      <c r="F102" s="7">
        <v>0.28641135359999997</v>
      </c>
      <c r="G102" s="6">
        <v>4253.2779535281998</v>
      </c>
      <c r="H102" s="6">
        <v>1218.1870960911001</v>
      </c>
      <c r="I102" s="6">
        <v>3644.1844054827002</v>
      </c>
      <c r="J102" s="6">
        <v>10877.689669775</v>
      </c>
      <c r="K102" s="8">
        <v>2.5574838486</v>
      </c>
    </row>
    <row r="103" spans="2:11" x14ac:dyDescent="0.25">
      <c r="B103" s="28">
        <v>95</v>
      </c>
      <c r="C103" s="6">
        <v>349</v>
      </c>
      <c r="D103" s="6">
        <v>861</v>
      </c>
      <c r="E103" s="7">
        <v>0.36557540900000002</v>
      </c>
      <c r="F103" s="7">
        <v>0.30907948029999999</v>
      </c>
      <c r="G103" s="6">
        <v>3035.0908574371001</v>
      </c>
      <c r="H103" s="6">
        <v>938.08430494669994</v>
      </c>
      <c r="I103" s="6">
        <v>2566.0487049638</v>
      </c>
      <c r="J103" s="6">
        <v>7233.5052642923001</v>
      </c>
      <c r="K103" s="8">
        <v>2.3832911777999999</v>
      </c>
    </row>
    <row r="104" spans="2:11" x14ac:dyDescent="0.25">
      <c r="B104" s="28">
        <v>96</v>
      </c>
      <c r="C104" s="6">
        <v>217</v>
      </c>
      <c r="D104" s="6">
        <v>549</v>
      </c>
      <c r="E104" s="7">
        <v>0.39821764329999998</v>
      </c>
      <c r="F104" s="7">
        <v>0.33209466570000001</v>
      </c>
      <c r="G104" s="6">
        <v>2097.0065524903998</v>
      </c>
      <c r="H104" s="6">
        <v>696.40469004600004</v>
      </c>
      <c r="I104" s="6">
        <v>1748.8042074673999</v>
      </c>
      <c r="J104" s="6">
        <v>4667.4565593284997</v>
      </c>
      <c r="K104" s="8">
        <v>2.2257710895999998</v>
      </c>
    </row>
    <row r="105" spans="2:11" x14ac:dyDescent="0.25">
      <c r="B105" s="28">
        <v>97</v>
      </c>
      <c r="C105" s="6">
        <v>165</v>
      </c>
      <c r="D105" s="6">
        <v>312</v>
      </c>
      <c r="E105" s="7">
        <v>0.4319564011</v>
      </c>
      <c r="F105" s="7">
        <v>0.35523367189999999</v>
      </c>
      <c r="G105" s="6">
        <v>1400.6018624444</v>
      </c>
      <c r="H105" s="6">
        <v>497.54094244229998</v>
      </c>
      <c r="I105" s="6">
        <v>1151.8313912231999</v>
      </c>
      <c r="J105" s="6">
        <v>2918.6523518611002</v>
      </c>
      <c r="K105" s="8">
        <v>2.0838558265999998</v>
      </c>
    </row>
    <row r="106" spans="2:11" x14ac:dyDescent="0.25">
      <c r="B106" s="28">
        <v>98</v>
      </c>
      <c r="C106" s="6">
        <v>100</v>
      </c>
      <c r="D106" s="6">
        <v>186</v>
      </c>
      <c r="E106" s="7">
        <v>0.46649941779999998</v>
      </c>
      <c r="F106" s="7">
        <v>0.37826841919999998</v>
      </c>
      <c r="G106" s="6">
        <v>903.06092000199999</v>
      </c>
      <c r="H106" s="6">
        <v>341.59942662980001</v>
      </c>
      <c r="I106" s="6">
        <v>732.26120668709996</v>
      </c>
      <c r="J106" s="6">
        <v>1766.8209606379</v>
      </c>
      <c r="K106" s="8">
        <v>1.9564803675</v>
      </c>
    </row>
    <row r="107" spans="2:11" x14ac:dyDescent="0.25">
      <c r="B107" s="28">
        <v>99</v>
      </c>
      <c r="C107" s="6">
        <v>70</v>
      </c>
      <c r="D107" s="6">
        <v>102</v>
      </c>
      <c r="E107" s="7">
        <v>0.50152422139999997</v>
      </c>
      <c r="F107" s="7">
        <v>0.40097490730000002</v>
      </c>
      <c r="G107" s="6">
        <v>561.46149337220004</v>
      </c>
      <c r="H107" s="6">
        <v>225.13197026110001</v>
      </c>
      <c r="I107" s="6">
        <v>448.89550824169999</v>
      </c>
      <c r="J107" s="6">
        <v>1034.5597539508001</v>
      </c>
      <c r="K107" s="8">
        <v>1.8426192467</v>
      </c>
    </row>
    <row r="108" spans="2:11" x14ac:dyDescent="0.25">
      <c r="B108" s="28">
        <v>100</v>
      </c>
      <c r="C108" s="6">
        <v>40</v>
      </c>
      <c r="D108" s="6">
        <v>52</v>
      </c>
      <c r="E108" s="7">
        <v>0.53668973090000005</v>
      </c>
      <c r="F108" s="7">
        <v>0.4231418012</v>
      </c>
      <c r="G108" s="6">
        <v>336.32952311119999</v>
      </c>
      <c r="H108" s="6">
        <v>142.31508020839999</v>
      </c>
      <c r="I108" s="6">
        <v>265.17198300699999</v>
      </c>
      <c r="J108" s="6">
        <v>585.66424570909999</v>
      </c>
      <c r="K108" s="8">
        <v>1.7413405766000001</v>
      </c>
    </row>
    <row r="109" spans="2:11" x14ac:dyDescent="0.25">
      <c r="B109" s="28">
        <v>101</v>
      </c>
      <c r="C109" s="6">
        <v>18</v>
      </c>
      <c r="D109" s="6">
        <v>26</v>
      </c>
      <c r="E109" s="7">
        <v>0.57164935829999997</v>
      </c>
      <c r="F109" s="7">
        <v>0.44457799539999998</v>
      </c>
      <c r="G109" s="6">
        <v>194.0144429028</v>
      </c>
      <c r="H109" s="6">
        <v>86.2545521089</v>
      </c>
      <c r="I109" s="6">
        <v>150.8871668484</v>
      </c>
      <c r="J109" s="6">
        <v>320.49226270209999</v>
      </c>
      <c r="K109" s="8">
        <v>1.6518989922</v>
      </c>
    </row>
    <row r="110" spans="2:11" x14ac:dyDescent="0.25">
      <c r="B110" s="28">
        <v>102</v>
      </c>
      <c r="C110" s="6">
        <v>13</v>
      </c>
      <c r="D110" s="6">
        <v>17</v>
      </c>
      <c r="E110" s="7">
        <v>0.60606456259999997</v>
      </c>
      <c r="F110" s="7">
        <v>0.46511860939999999</v>
      </c>
      <c r="G110" s="6">
        <v>107.7598907939</v>
      </c>
      <c r="H110" s="6">
        <v>50.121130551100002</v>
      </c>
      <c r="I110" s="6">
        <v>82.699325518400002</v>
      </c>
      <c r="J110" s="6">
        <v>169.60509585369999</v>
      </c>
      <c r="K110" s="8">
        <v>1.5739167383999999</v>
      </c>
    </row>
    <row r="111" spans="2:11" x14ac:dyDescent="0.25">
      <c r="B111" s="28">
        <v>103</v>
      </c>
      <c r="C111" s="6">
        <v>2</v>
      </c>
      <c r="D111" s="6">
        <v>5</v>
      </c>
      <c r="E111" s="7">
        <v>0.63961774400000004</v>
      </c>
      <c r="F111" s="7">
        <v>0.48462906830000002</v>
      </c>
      <c r="G111" s="6">
        <v>57.638760242899998</v>
      </c>
      <c r="H111" s="6">
        <v>27.9334186745</v>
      </c>
      <c r="I111" s="6">
        <v>43.672050905600003</v>
      </c>
      <c r="J111" s="6">
        <v>86.905770335300005</v>
      </c>
      <c r="K111" s="8">
        <v>1.5077661277000001</v>
      </c>
    </row>
    <row r="112" spans="2:11" x14ac:dyDescent="0.25">
      <c r="B112" s="28">
        <v>104</v>
      </c>
      <c r="C112" s="6">
        <v>2</v>
      </c>
      <c r="D112" s="6">
        <v>1</v>
      </c>
      <c r="E112" s="7">
        <v>0.67202345549999998</v>
      </c>
      <c r="F112" s="7">
        <v>0.50300715289999998</v>
      </c>
      <c r="G112" s="6">
        <v>29.705341568400002</v>
      </c>
      <c r="H112" s="6">
        <v>14.9419992895</v>
      </c>
      <c r="I112" s="6">
        <v>22.234341923700001</v>
      </c>
      <c r="J112" s="6">
        <v>43.233719429700002</v>
      </c>
      <c r="K112" s="8">
        <v>1.4554190306000001</v>
      </c>
    </row>
    <row r="113" spans="1:11" ht="13.8" thickBot="1" x14ac:dyDescent="0.3">
      <c r="B113" s="29">
        <v>105</v>
      </c>
      <c r="C113" s="9" t="s">
        <v>17</v>
      </c>
      <c r="D113" s="9" t="s">
        <v>17</v>
      </c>
      <c r="E113" s="10">
        <v>0.70303713879999996</v>
      </c>
      <c r="F113" s="10">
        <v>1</v>
      </c>
      <c r="G113" s="11">
        <v>14.7633422789</v>
      </c>
      <c r="H113" s="11">
        <v>14.7633422789</v>
      </c>
      <c r="I113" s="11">
        <v>20.999377505999998</v>
      </c>
      <c r="J113" s="11">
        <v>20.999377505999998</v>
      </c>
      <c r="K113" s="12">
        <v>1.4223999625999999</v>
      </c>
    </row>
    <row r="114" spans="1:11" x14ac:dyDescent="0.25">
      <c r="B114" t="s">
        <v>18</v>
      </c>
    </row>
    <row r="115" spans="1:11" x14ac:dyDescent="0.25">
      <c r="B115" t="s">
        <v>19</v>
      </c>
    </row>
    <row r="118" spans="1:11" x14ac:dyDescent="0.25">
      <c r="A118" t="s">
        <v>20</v>
      </c>
      <c r="B118" s="13" t="s">
        <v>21</v>
      </c>
      <c r="E118" s="13" t="s">
        <v>22</v>
      </c>
      <c r="J118" t="s">
        <v>23</v>
      </c>
    </row>
  </sheetData>
  <hyperlinks>
    <hyperlink ref="B118" r:id="rId1" xr:uid="{75429C4C-D521-4745-9CF9-F479A54D3D30}"/>
    <hyperlink ref="E118" r:id="rId2" xr:uid="{F210D1AE-9CF6-4F63-A853-87BD36237D3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QALY shortfall</vt:lpstr>
      <vt:lpstr>Sullivan 2011</vt:lpstr>
      <vt:lpstr>DATA - ženy</vt:lpstr>
      <vt:lpstr>DATA - Muži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Uherek Štěpán</dc:creator>
  <cp:lastModifiedBy>Uherek Štěpán</cp:lastModifiedBy>
  <dcterms:created xsi:type="dcterms:W3CDTF">2024-03-31T20:10:39Z</dcterms:created>
  <dcterms:modified xsi:type="dcterms:W3CDTF">2024-04-23T07:37:02Z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-1046134430</vt:i4>
  </property>
  <property fmtid="{D5CDD505-2E9C-101B-9397-08002B2CF9AE}" pid="3" name="_NewReviewCycle">
    <vt:lpwstr/>
  </property>
  <property fmtid="{D5CDD505-2E9C-101B-9397-08002B2CF9AE}" pid="4" name="_EmailSubject">
    <vt:lpwstr>Prosba o přidání informací na web ČFES</vt:lpwstr>
  </property>
  <property fmtid="{D5CDD505-2E9C-101B-9397-08002B2CF9AE}" pid="5" name="_AuthorEmail">
    <vt:lpwstr>tomas.mlcoch@merck.com</vt:lpwstr>
  </property>
  <property fmtid="{D5CDD505-2E9C-101B-9397-08002B2CF9AE}" pid="6" name="_AuthorEmailDisplayName">
    <vt:lpwstr>Mlčoch, Tomáš</vt:lpwstr>
  </property>
</Properties>
</file>